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xl/metadata" ContentType="application/binar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5" Type="http://schemas.openxmlformats.org/officeDocument/2006/relationships/custom-properties" Target="docProps/custom.xml" /><Relationship Id="rId4" Type="http://schemas.openxmlformats.org/officeDocument/2006/relationships/extended-properties" Target="docProps/app.xml" /><Relationship Id="rId2" Type="http://schemas.microsoft.com/office/2011/relationships/webextensiontaskpanes" Target="xl/webextensions/taskpanes.xml" /><Relationship Id="rId3"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bodossakifoundation-my.sharepoint.com/personal/fspiropoulos_bodossaki_gr/Documents/Επιφάνεια εργασίας/"/>
    </mc:Choice>
  </mc:AlternateContent>
  <xr:revisionPtr revIDLastSave="0" documentId="8_{AE324AC4-0005-46F4-BEF2-4B1B70CBEB61}" xr6:coauthVersionLast="47" xr6:coauthVersionMax="47" xr10:uidLastSave="{00000000-0000-0000-0000-000000000000}"/>
  <bookViews>
    <workbookView xWindow="-108" yWindow="-108" windowWidth="23256" windowHeight="12456" tabRatio="939" activeTab="2" xr2:uid="{00000000-000D-0000-FFFF-FFFF00000000}"/>
  </bookViews>
  <sheets>
    <sheet name="Οδηγίες" sheetId="12" r:id="rId1"/>
    <sheet name="data" sheetId="7" state="hidden" r:id="rId2"/>
    <sheet name="Στοιχεία έργου" sheetId="1" r:id="rId3"/>
    <sheet name="ΠΕ &amp; Δράσεις" sheetId="2" r:id="rId4"/>
    <sheet name="Π.Ε.1 - W.P.1" sheetId="3" r:id="rId5"/>
    <sheet name="Π.Ε.2 - W.P.2" sheetId="9" r:id="rId6"/>
    <sheet name="Π.Ε.3 - W.P.3" sheetId="8" r:id="rId7"/>
    <sheet name="Π.Ε.4 - W.P.4" sheetId="13" r:id="rId8"/>
    <sheet name="Σύνολα προϋπολογισμών ανά Δράση" sheetId="5" r:id="rId9"/>
    <sheet name="Επιμέρους Προϋπολογισμοί" sheetId="15" r:id="rId10"/>
  </sheets>
  <definedNames>
    <definedName name="_xlnm.Print_Area" localSheetId="9">'Επιμέρους Προϋπολογισμοί'!$A$1:$I$10</definedName>
    <definedName name="_xlnm.Print_Area" localSheetId="0">Οδηγίες!$A$1:$V$48</definedName>
    <definedName name="_xlnm.Print_Area" localSheetId="4">'Π.Ε.1 - W.P.1'!$A$1:$N$100</definedName>
    <definedName name="_xlnm.Print_Area" localSheetId="5">'Π.Ε.2 - W.P.2'!$A$1:$M$124</definedName>
    <definedName name="_xlnm.Print_Area" localSheetId="6">'Π.Ε.3 - W.P.3'!$A$1:$W$100</definedName>
    <definedName name="_xlnm.Print_Area" localSheetId="7">'Π.Ε.4 - W.P.4'!$A$1:$M$102</definedName>
    <definedName name="_xlnm.Print_Area" localSheetId="3">'ΠΕ &amp; Δράσεις'!$A$1:$G$45</definedName>
    <definedName name="_xlnm.Print_Area" localSheetId="2">'Στοιχεία έργου'!$A$1:$J$35</definedName>
    <definedName name="_xlnm.Print_Area" localSheetId="8">'Σύνολα προϋπολογισμών ανά Δράση'!$A$1:$K$34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9F863LLZYx8ZWSCLMFUXve8fY9xkDLxL+YO+IJK/Ubc="/>
    </ext>
  </extLst>
</workbook>
</file>

<file path=xl/calcChain.xml><?xml version="1.0" encoding="utf-8"?>
<calcChain xmlns="http://schemas.openxmlformats.org/spreadsheetml/2006/main">
  <c r="H8" i="9" l="1"/>
  <c r="E18" i="13" l="1"/>
  <c r="W104" i="9"/>
  <c r="P98" i="9"/>
  <c r="L98" i="9"/>
  <c r="E98" i="9"/>
  <c r="E5" i="15"/>
  <c r="D6" i="15"/>
  <c r="D5" i="15"/>
  <c r="C6" i="15"/>
  <c r="C5" i="15"/>
  <c r="E18" i="3"/>
  <c r="AC104" i="13"/>
  <c r="AC105" i="13"/>
  <c r="AC106" i="13"/>
  <c r="B17" i="1" a="1"/>
  <c r="I21" i="1" s="1" a="1"/>
  <c r="E19" i="1"/>
  <c r="E29" i="9"/>
  <c r="E30" i="9"/>
  <c r="E31" i="9"/>
  <c r="E32" i="9"/>
  <c r="E33" i="9"/>
  <c r="E34" i="9"/>
  <c r="E35" i="9"/>
  <c r="E36" i="9"/>
  <c r="E37" i="9"/>
  <c r="E38" i="9"/>
  <c r="E39" i="9"/>
  <c r="E40" i="9"/>
  <c r="E41" i="9"/>
  <c r="E42" i="9"/>
  <c r="E43" i="9"/>
  <c r="E44" i="9"/>
  <c r="E45" i="9"/>
  <c r="E46" i="9"/>
  <c r="E47" i="9"/>
  <c r="E48" i="9"/>
  <c r="E49" i="9"/>
  <c r="E50" i="9"/>
  <c r="E51" i="9"/>
  <c r="E52" i="9"/>
  <c r="E53" i="9"/>
  <c r="E54" i="9"/>
  <c r="E55" i="9"/>
  <c r="E56" i="9"/>
  <c r="E57" i="9"/>
  <c r="E58" i="9"/>
  <c r="E59" i="9"/>
  <c r="E60" i="9"/>
  <c r="E61" i="9"/>
  <c r="E62" i="9"/>
  <c r="E63" i="9"/>
  <c r="E64" i="9"/>
  <c r="E65" i="9"/>
  <c r="E66" i="9"/>
  <c r="E67" i="9"/>
  <c r="E68" i="9"/>
  <c r="E69" i="9"/>
  <c r="E70" i="9"/>
  <c r="E71" i="9"/>
  <c r="E72" i="9"/>
  <c r="E73" i="9"/>
  <c r="E74" i="9"/>
  <c r="E75" i="9"/>
  <c r="E76" i="9"/>
  <c r="E77" i="9"/>
  <c r="E78" i="9"/>
  <c r="E79" i="9"/>
  <c r="E80" i="9"/>
  <c r="E81" i="9"/>
  <c r="E82" i="9"/>
  <c r="E83" i="9"/>
  <c r="E84" i="9"/>
  <c r="E85" i="9"/>
  <c r="E86" i="9"/>
  <c r="E87" i="9"/>
  <c r="E88" i="9"/>
  <c r="E89" i="9"/>
  <c r="E90" i="9"/>
  <c r="E91" i="9"/>
  <c r="E92" i="9"/>
  <c r="E93" i="9"/>
  <c r="E94" i="9"/>
  <c r="E95" i="9"/>
  <c r="E96" i="9"/>
  <c r="E97" i="9"/>
  <c r="E99" i="9"/>
  <c r="E100" i="9"/>
  <c r="E20" i="9"/>
  <c r="E18" i="9"/>
  <c r="E19" i="9"/>
  <c r="L79" i="9"/>
  <c r="L80" i="9"/>
  <c r="L81" i="9"/>
  <c r="L82" i="9"/>
  <c r="L83" i="9"/>
  <c r="L84" i="9"/>
  <c r="L85" i="9"/>
  <c r="L86" i="9"/>
  <c r="L87" i="9"/>
  <c r="L88" i="9"/>
  <c r="L89" i="9"/>
  <c r="L90" i="9"/>
  <c r="L91" i="9"/>
  <c r="L92" i="9"/>
  <c r="L93" i="9"/>
  <c r="L94" i="9"/>
  <c r="L95" i="9"/>
  <c r="L96" i="9"/>
  <c r="L97" i="9"/>
  <c r="L97" i="3"/>
  <c r="L98" i="3"/>
  <c r="L99" i="3"/>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P99" i="9"/>
  <c r="L99" i="9"/>
  <c r="E23" i="9"/>
  <c r="N24" i="1" l="1"/>
  <c r="N26" i="1"/>
  <c r="L2" i="13" a="1"/>
  <c r="M6" i="13"/>
  <c r="L6" i="13"/>
  <c r="L5" i="13"/>
  <c r="L7" i="13" s="1"/>
  <c r="M5" i="13"/>
  <c r="M7" i="13" s="1"/>
  <c r="AA102" i="13"/>
  <c r="Z102" i="13"/>
  <c r="AA102" i="8"/>
  <c r="Z102" i="8"/>
  <c r="S108" i="8"/>
  <c r="D3" i="2" l="1" a="1"/>
  <c r="C3" i="2"/>
  <c r="A14" i="2" s="1"/>
  <c r="G21" i="1"/>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100" i="3"/>
  <c r="E19" i="13"/>
  <c r="E20" i="13"/>
  <c r="E21" i="13"/>
  <c r="E22" i="13"/>
  <c r="E23" i="13"/>
  <c r="E24" i="13"/>
  <c r="E25" i="13"/>
  <c r="E26" i="13"/>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21" i="9"/>
  <c r="E22" i="9"/>
  <c r="E24" i="9"/>
  <c r="E25" i="9"/>
  <c r="E26" i="9"/>
  <c r="E27" i="9"/>
  <c r="E28" i="9"/>
  <c r="E19" i="3" l="1"/>
  <c r="C1" i="7"/>
  <c r="B1" i="7"/>
  <c r="A29" i="1"/>
  <c r="A26" i="1"/>
  <c r="Y102" i="13" l="1"/>
  <c r="Y102" i="8"/>
  <c r="G19" i="1" l="1"/>
  <c r="P18" i="3" l="1"/>
  <c r="P20" i="3"/>
  <c r="C30" i="5"/>
  <c r="C29" i="5"/>
  <c r="C28" i="5"/>
  <c r="C27" i="5"/>
  <c r="C26" i="5"/>
  <c r="B30" i="5"/>
  <c r="B29" i="5"/>
  <c r="B28" i="5"/>
  <c r="B27" i="5"/>
  <c r="B26" i="5"/>
  <c r="B16" i="5" l="1"/>
  <c r="C16" i="5"/>
  <c r="B17" i="5"/>
  <c r="C17" i="5"/>
  <c r="B18" i="5"/>
  <c r="C18" i="5"/>
  <c r="B19" i="5"/>
  <c r="C19" i="5"/>
  <c r="B20" i="5"/>
  <c r="C20" i="5"/>
  <c r="B13" i="5"/>
  <c r="B14" i="5"/>
  <c r="B15" i="5"/>
  <c r="P3" i="13"/>
  <c r="V106" i="13" s="1"/>
  <c r="P4" i="13"/>
  <c r="V107" i="13" s="1"/>
  <c r="P5" i="13"/>
  <c r="V108" i="13" s="1"/>
  <c r="P2" i="13"/>
  <c r="V105" i="13" s="1"/>
  <c r="P1" i="13"/>
  <c r="V104" i="13" s="1"/>
  <c r="A1" i="13"/>
  <c r="P8" i="9"/>
  <c r="V111" i="9" s="1"/>
  <c r="P9" i="9"/>
  <c r="V112" i="9" s="1"/>
  <c r="P10" i="9"/>
  <c r="V113" i="9" s="1"/>
  <c r="P5" i="9"/>
  <c r="P6" i="9"/>
  <c r="P7" i="9"/>
  <c r="V110" i="9" s="1"/>
  <c r="P2" i="9"/>
  <c r="G26" i="1"/>
  <c r="S108" i="13"/>
  <c r="X102" i="13"/>
  <c r="W102" i="13"/>
  <c r="P100" i="13"/>
  <c r="L100" i="13"/>
  <c r="E100" i="13"/>
  <c r="P99" i="13"/>
  <c r="L99" i="13"/>
  <c r="E99" i="13"/>
  <c r="P98" i="13"/>
  <c r="L98" i="13"/>
  <c r="E98" i="13"/>
  <c r="P97" i="13"/>
  <c r="L97" i="13"/>
  <c r="E97" i="13"/>
  <c r="P96" i="13"/>
  <c r="L96" i="13"/>
  <c r="E96" i="13"/>
  <c r="P95" i="13"/>
  <c r="L95" i="13"/>
  <c r="E95" i="13"/>
  <c r="P94" i="13"/>
  <c r="L94" i="13"/>
  <c r="E94" i="13"/>
  <c r="P93" i="13"/>
  <c r="L93" i="13"/>
  <c r="E93" i="13"/>
  <c r="P92" i="13"/>
  <c r="L92" i="13"/>
  <c r="E92" i="13"/>
  <c r="P91" i="13"/>
  <c r="L91" i="13"/>
  <c r="E91" i="13"/>
  <c r="P90" i="13"/>
  <c r="L90" i="13"/>
  <c r="E90" i="13"/>
  <c r="P89" i="13"/>
  <c r="L89" i="13"/>
  <c r="E89" i="13"/>
  <c r="P88" i="13"/>
  <c r="L88" i="13"/>
  <c r="E88" i="13"/>
  <c r="P87" i="13"/>
  <c r="L87" i="13"/>
  <c r="E87" i="13"/>
  <c r="P86" i="13"/>
  <c r="L86" i="13"/>
  <c r="E86" i="13"/>
  <c r="P85" i="13"/>
  <c r="L85" i="13"/>
  <c r="E85" i="13"/>
  <c r="P84" i="13"/>
  <c r="L84" i="13"/>
  <c r="E84" i="13"/>
  <c r="P83" i="13"/>
  <c r="L83" i="13"/>
  <c r="E83" i="13"/>
  <c r="P82" i="13"/>
  <c r="L82" i="13"/>
  <c r="E82" i="13"/>
  <c r="P81" i="13"/>
  <c r="L81" i="13"/>
  <c r="E81" i="13"/>
  <c r="P80" i="13"/>
  <c r="L80" i="13"/>
  <c r="E80" i="13"/>
  <c r="P79" i="13"/>
  <c r="L79" i="13"/>
  <c r="E79" i="13"/>
  <c r="P78" i="13"/>
  <c r="L78" i="13"/>
  <c r="E78" i="13"/>
  <c r="P77" i="13"/>
  <c r="L77" i="13"/>
  <c r="E77" i="13"/>
  <c r="P76" i="13"/>
  <c r="L76" i="13"/>
  <c r="E76" i="13"/>
  <c r="P75" i="13"/>
  <c r="L75" i="13"/>
  <c r="E75" i="13"/>
  <c r="P74" i="13"/>
  <c r="L74" i="13"/>
  <c r="E74" i="13"/>
  <c r="P73" i="13"/>
  <c r="L73" i="13"/>
  <c r="E73" i="13"/>
  <c r="P72" i="13"/>
  <c r="L72" i="13"/>
  <c r="E72" i="13"/>
  <c r="P71" i="13"/>
  <c r="L71" i="13"/>
  <c r="E71" i="13"/>
  <c r="P70" i="13"/>
  <c r="L70" i="13"/>
  <c r="E70" i="13"/>
  <c r="P69" i="13"/>
  <c r="L69" i="13"/>
  <c r="E69" i="13"/>
  <c r="P68" i="13"/>
  <c r="L68" i="13"/>
  <c r="E68" i="13"/>
  <c r="P67" i="13"/>
  <c r="L67" i="13"/>
  <c r="E67" i="13"/>
  <c r="P66" i="13"/>
  <c r="L66" i="13"/>
  <c r="E66" i="13"/>
  <c r="P65" i="13"/>
  <c r="L65" i="13"/>
  <c r="E65" i="13"/>
  <c r="P64" i="13"/>
  <c r="L64" i="13"/>
  <c r="E64" i="13"/>
  <c r="P63" i="13"/>
  <c r="L63" i="13"/>
  <c r="E63" i="13"/>
  <c r="P62" i="13"/>
  <c r="L62" i="13"/>
  <c r="E62" i="13"/>
  <c r="P61" i="13"/>
  <c r="L61" i="13"/>
  <c r="E61" i="13"/>
  <c r="P60" i="13"/>
  <c r="L60" i="13"/>
  <c r="E60" i="13"/>
  <c r="P59" i="13"/>
  <c r="L59" i="13"/>
  <c r="E59" i="13"/>
  <c r="P58" i="13"/>
  <c r="L58" i="13"/>
  <c r="E58" i="13"/>
  <c r="P57" i="13"/>
  <c r="L57" i="13"/>
  <c r="E57" i="13"/>
  <c r="P56" i="13"/>
  <c r="L56" i="13"/>
  <c r="E56" i="13"/>
  <c r="P55" i="13"/>
  <c r="L55" i="13"/>
  <c r="E55" i="13"/>
  <c r="P54" i="13"/>
  <c r="L54" i="13"/>
  <c r="E54" i="13"/>
  <c r="P53" i="13"/>
  <c r="L53" i="13"/>
  <c r="E53" i="13"/>
  <c r="P52" i="13"/>
  <c r="L52" i="13"/>
  <c r="E52" i="13"/>
  <c r="P51" i="13"/>
  <c r="L51" i="13"/>
  <c r="E51" i="13"/>
  <c r="P50" i="13"/>
  <c r="L50" i="13"/>
  <c r="E50" i="13"/>
  <c r="P49" i="13"/>
  <c r="L49" i="13"/>
  <c r="E49" i="13"/>
  <c r="P48" i="13"/>
  <c r="L48" i="13"/>
  <c r="E48" i="13"/>
  <c r="P47" i="13"/>
  <c r="L47" i="13"/>
  <c r="E47" i="13"/>
  <c r="P46" i="13"/>
  <c r="L46" i="13"/>
  <c r="E46" i="13"/>
  <c r="P45" i="13"/>
  <c r="L45" i="13"/>
  <c r="E45" i="13"/>
  <c r="P44" i="13"/>
  <c r="L44" i="13"/>
  <c r="E44" i="13"/>
  <c r="P43" i="13"/>
  <c r="L43" i="13"/>
  <c r="E43" i="13"/>
  <c r="P42" i="13"/>
  <c r="L42" i="13"/>
  <c r="E42" i="13"/>
  <c r="P41" i="13"/>
  <c r="L41" i="13"/>
  <c r="E41" i="13"/>
  <c r="P40" i="13"/>
  <c r="L40" i="13"/>
  <c r="E40" i="13"/>
  <c r="P39" i="13"/>
  <c r="L39" i="13"/>
  <c r="E39" i="13"/>
  <c r="P38" i="13"/>
  <c r="L38" i="13"/>
  <c r="E38" i="13"/>
  <c r="P37" i="13"/>
  <c r="L37" i="13"/>
  <c r="E37" i="13"/>
  <c r="P36" i="13"/>
  <c r="L36" i="13"/>
  <c r="E36" i="13"/>
  <c r="P35" i="13"/>
  <c r="L35" i="13"/>
  <c r="E35" i="13"/>
  <c r="P34" i="13"/>
  <c r="L34" i="13"/>
  <c r="E34" i="13"/>
  <c r="P33" i="13"/>
  <c r="L33" i="13"/>
  <c r="E33" i="13"/>
  <c r="P32" i="13"/>
  <c r="L32" i="13"/>
  <c r="E32" i="13"/>
  <c r="P31" i="13"/>
  <c r="L31" i="13"/>
  <c r="E31" i="13"/>
  <c r="P30" i="13"/>
  <c r="L30" i="13"/>
  <c r="E30" i="13"/>
  <c r="P29" i="13"/>
  <c r="L29" i="13"/>
  <c r="E29" i="13"/>
  <c r="P28" i="13"/>
  <c r="L28" i="13"/>
  <c r="E28" i="13"/>
  <c r="P27" i="13"/>
  <c r="L27" i="13"/>
  <c r="E27" i="13"/>
  <c r="P26" i="13"/>
  <c r="L26" i="13"/>
  <c r="P25" i="13"/>
  <c r="L25" i="13"/>
  <c r="P24" i="13"/>
  <c r="L24" i="13"/>
  <c r="P23" i="13"/>
  <c r="L23" i="13"/>
  <c r="P22" i="13"/>
  <c r="L22" i="13"/>
  <c r="P21" i="13"/>
  <c r="L21" i="13"/>
  <c r="P20" i="13"/>
  <c r="L20" i="13"/>
  <c r="P19" i="13"/>
  <c r="L19" i="13"/>
  <c r="X104" i="13" s="1"/>
  <c r="P18" i="13"/>
  <c r="L18" i="13"/>
  <c r="Q6" i="13"/>
  <c r="U122" i="13" s="1"/>
  <c r="V109" i="13"/>
  <c r="Q5" i="13"/>
  <c r="U121" i="13" s="1"/>
  <c r="Q4" i="13"/>
  <c r="U120" i="13" s="1"/>
  <c r="Q3" i="13"/>
  <c r="U119" i="13" s="1"/>
  <c r="L19" i="9"/>
  <c r="E4" i="15" s="1"/>
  <c r="W102" i="9"/>
  <c r="X102" i="9"/>
  <c r="Q4" i="8"/>
  <c r="U120" i="8" s="1"/>
  <c r="Q5" i="8"/>
  <c r="U121" i="8" s="1"/>
  <c r="Q6" i="8"/>
  <c r="U122" i="8" s="1"/>
  <c r="Q3" i="8"/>
  <c r="U119" i="8" s="1"/>
  <c r="Q4" i="9"/>
  <c r="U120" i="9" s="1"/>
  <c r="Q5" i="9"/>
  <c r="U121" i="9" s="1"/>
  <c r="Q6" i="9"/>
  <c r="U122" i="9" s="1"/>
  <c r="Q3" i="9"/>
  <c r="U119" i="9" s="1"/>
  <c r="U119" i="3"/>
  <c r="U120" i="3"/>
  <c r="U121" i="3"/>
  <c r="U118" i="3"/>
  <c r="P19" i="8"/>
  <c r="P20" i="8"/>
  <c r="P21" i="8"/>
  <c r="P22" i="8"/>
  <c r="P23" i="8"/>
  <c r="P24" i="8"/>
  <c r="P25" i="8"/>
  <c r="P26" i="8"/>
  <c r="P27" i="8"/>
  <c r="P28" i="8"/>
  <c r="P29" i="8"/>
  <c r="P30" i="8"/>
  <c r="P31" i="8"/>
  <c r="P32" i="8"/>
  <c r="P33" i="8"/>
  <c r="P34" i="8"/>
  <c r="P35" i="8"/>
  <c r="P36" i="8"/>
  <c r="P37" i="8"/>
  <c r="P38" i="8"/>
  <c r="P39" i="8"/>
  <c r="P40" i="8"/>
  <c r="P41" i="8"/>
  <c r="P42" i="8"/>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8" i="8"/>
  <c r="P19" i="9"/>
  <c r="P20" i="9"/>
  <c r="P21" i="9"/>
  <c r="P22" i="9"/>
  <c r="P23" i="9"/>
  <c r="P24" i="9"/>
  <c r="P25" i="9"/>
  <c r="P26" i="9"/>
  <c r="P27" i="9"/>
  <c r="P28" i="9"/>
  <c r="P29" i="9"/>
  <c r="P30" i="9"/>
  <c r="P100" i="9"/>
  <c r="P18" i="9"/>
  <c r="P19" i="3"/>
  <c r="P21" i="3"/>
  <c r="P22" i="3"/>
  <c r="P23" i="3"/>
  <c r="P24" i="3"/>
  <c r="P25" i="3"/>
  <c r="P26" i="3"/>
  <c r="P27" i="3"/>
  <c r="P28" i="3"/>
  <c r="P29" i="3"/>
  <c r="P30" i="3"/>
  <c r="P31" i="3"/>
  <c r="P32" i="3"/>
  <c r="P33" i="3"/>
  <c r="P34" i="3"/>
  <c r="P35" i="3"/>
  <c r="P36" i="3"/>
  <c r="P37" i="3"/>
  <c r="P38" i="3"/>
  <c r="P39" i="3"/>
  <c r="P40" i="3"/>
  <c r="P41" i="3"/>
  <c r="P42" i="3"/>
  <c r="P43" i="3"/>
  <c r="P44" i="3"/>
  <c r="P45" i="3"/>
  <c r="P46" i="3"/>
  <c r="P47" i="3"/>
  <c r="P48" i="3"/>
  <c r="P49" i="3"/>
  <c r="P50" i="3"/>
  <c r="P51" i="3"/>
  <c r="P52" i="3"/>
  <c r="P53" i="3"/>
  <c r="P54" i="3"/>
  <c r="P55" i="3"/>
  <c r="P56" i="3"/>
  <c r="P57" i="3"/>
  <c r="P58" i="3"/>
  <c r="P59" i="3"/>
  <c r="P60" i="3"/>
  <c r="P61" i="3"/>
  <c r="P62" i="3"/>
  <c r="P63" i="3"/>
  <c r="P64" i="3"/>
  <c r="P65" i="3"/>
  <c r="P66" i="3"/>
  <c r="P67" i="3"/>
  <c r="P68" i="3"/>
  <c r="P69" i="3"/>
  <c r="P70" i="3"/>
  <c r="P71" i="3"/>
  <c r="P72" i="3"/>
  <c r="P73" i="3"/>
  <c r="P74" i="3"/>
  <c r="P75" i="3"/>
  <c r="P76" i="3"/>
  <c r="P77" i="3"/>
  <c r="P78" i="3"/>
  <c r="P79" i="3"/>
  <c r="P80" i="3"/>
  <c r="P81" i="3"/>
  <c r="P82" i="3"/>
  <c r="P83" i="3"/>
  <c r="P84" i="3"/>
  <c r="P85" i="3"/>
  <c r="P86" i="3"/>
  <c r="P87" i="3"/>
  <c r="P88" i="3"/>
  <c r="P89" i="3"/>
  <c r="P90" i="3"/>
  <c r="P91" i="3"/>
  <c r="P92" i="3"/>
  <c r="P93" i="3"/>
  <c r="P94" i="3"/>
  <c r="P95" i="3"/>
  <c r="P96" i="3"/>
  <c r="P100" i="3"/>
  <c r="L28" i="8"/>
  <c r="L29" i="8"/>
  <c r="L30" i="8"/>
  <c r="L31" i="8"/>
  <c r="L32" i="8"/>
  <c r="L33" i="8"/>
  <c r="L34" i="8"/>
  <c r="L35" i="8"/>
  <c r="L36" i="8"/>
  <c r="L37" i="8"/>
  <c r="L38" i="8"/>
  <c r="L39" i="8"/>
  <c r="L40" i="8"/>
  <c r="L41" i="8"/>
  <c r="L42" i="8"/>
  <c r="L43" i="8"/>
  <c r="L44" i="8"/>
  <c r="L45" i="8"/>
  <c r="L46" i="8"/>
  <c r="L47" i="8"/>
  <c r="L48" i="8"/>
  <c r="L49" i="8"/>
  <c r="L50" i="8"/>
  <c r="L51" i="8"/>
  <c r="L52" i="8"/>
  <c r="L53" i="8"/>
  <c r="L54" i="8"/>
  <c r="L55" i="8"/>
  <c r="L56" i="8"/>
  <c r="L57" i="8"/>
  <c r="L58" i="8"/>
  <c r="L59" i="8"/>
  <c r="L60" i="8"/>
  <c r="L61" i="8"/>
  <c r="L62" i="8"/>
  <c r="L63" i="8"/>
  <c r="L64" i="8"/>
  <c r="L65" i="8"/>
  <c r="L66" i="8"/>
  <c r="L67" i="8"/>
  <c r="L68" i="8"/>
  <c r="L69" i="8"/>
  <c r="L70" i="8"/>
  <c r="L71" i="8"/>
  <c r="L72" i="8"/>
  <c r="L73" i="8"/>
  <c r="L74" i="8"/>
  <c r="L75" i="8"/>
  <c r="L76" i="8"/>
  <c r="L77" i="8"/>
  <c r="L78" i="8"/>
  <c r="L79" i="8"/>
  <c r="L80" i="8"/>
  <c r="L81" i="8"/>
  <c r="L82" i="8"/>
  <c r="L83" i="8"/>
  <c r="L84" i="8"/>
  <c r="L85" i="8"/>
  <c r="L86" i="8"/>
  <c r="L87" i="8"/>
  <c r="L88" i="8"/>
  <c r="L89" i="8"/>
  <c r="L90" i="8"/>
  <c r="L91" i="8"/>
  <c r="L92" i="8"/>
  <c r="L93" i="8"/>
  <c r="L94" i="8"/>
  <c r="L95" i="8"/>
  <c r="L96" i="8"/>
  <c r="L97" i="8"/>
  <c r="L98" i="8"/>
  <c r="L99" i="8"/>
  <c r="L100" i="8"/>
  <c r="L19" i="8"/>
  <c r="L20" i="8"/>
  <c r="L21" i="8"/>
  <c r="L22" i="8"/>
  <c r="L23" i="8"/>
  <c r="L24" i="8"/>
  <c r="L25" i="8"/>
  <c r="L26" i="8"/>
  <c r="L27" i="8"/>
  <c r="L18" i="8"/>
  <c r="L21" i="9"/>
  <c r="L22" i="9"/>
  <c r="L23" i="9"/>
  <c r="L24" i="9"/>
  <c r="L25" i="9"/>
  <c r="L26" i="9"/>
  <c r="L27" i="9"/>
  <c r="L28" i="9"/>
  <c r="L29" i="9"/>
  <c r="L30" i="9"/>
  <c r="L100" i="9"/>
  <c r="L20" i="3"/>
  <c r="L21" i="3"/>
  <c r="L22" i="3"/>
  <c r="L23" i="3"/>
  <c r="L24" i="3"/>
  <c r="L25" i="3"/>
  <c r="L26" i="3"/>
  <c r="L27" i="3"/>
  <c r="L28" i="3"/>
  <c r="L29" i="3"/>
  <c r="L30" i="3"/>
  <c r="L31" i="3"/>
  <c r="L32" i="3"/>
  <c r="L33" i="3"/>
  <c r="L34" i="3"/>
  <c r="L35" i="3"/>
  <c r="L36" i="3"/>
  <c r="L37" i="3"/>
  <c r="L38" i="3"/>
  <c r="L39" i="3"/>
  <c r="L40" i="3"/>
  <c r="L41" i="3"/>
  <c r="L42" i="3"/>
  <c r="L43" i="3"/>
  <c r="L44" i="3"/>
  <c r="L45" i="3"/>
  <c r="L46" i="3"/>
  <c r="L47" i="3"/>
  <c r="L48" i="3"/>
  <c r="L49" i="3"/>
  <c r="L50" i="3"/>
  <c r="L51" i="3"/>
  <c r="L52" i="3"/>
  <c r="L53" i="3"/>
  <c r="L54" i="3"/>
  <c r="L55" i="3"/>
  <c r="L56" i="3"/>
  <c r="L57" i="3"/>
  <c r="L58" i="3"/>
  <c r="L59" i="3"/>
  <c r="L60" i="3"/>
  <c r="L61" i="3"/>
  <c r="L62" i="3"/>
  <c r="L63" i="3"/>
  <c r="L64" i="3"/>
  <c r="L65" i="3"/>
  <c r="L66" i="3"/>
  <c r="L67" i="3"/>
  <c r="L68" i="3"/>
  <c r="L69" i="3"/>
  <c r="L70" i="3"/>
  <c r="L71" i="3"/>
  <c r="L72" i="3"/>
  <c r="L73" i="3"/>
  <c r="L74" i="3"/>
  <c r="L75" i="3"/>
  <c r="L76" i="3"/>
  <c r="L77" i="3"/>
  <c r="L78" i="3"/>
  <c r="L79" i="3"/>
  <c r="L80" i="3"/>
  <c r="L81" i="3"/>
  <c r="L82" i="3"/>
  <c r="L83" i="3"/>
  <c r="L84" i="3"/>
  <c r="L85" i="3"/>
  <c r="L86" i="3"/>
  <c r="L87" i="3"/>
  <c r="L88" i="3"/>
  <c r="L89" i="3"/>
  <c r="L90" i="3"/>
  <c r="L91" i="3"/>
  <c r="L92" i="3"/>
  <c r="L93" i="3"/>
  <c r="L94" i="3"/>
  <c r="L95" i="3"/>
  <c r="L96" i="3"/>
  <c r="L100" i="3"/>
  <c r="L20" i="9"/>
  <c r="L18" i="9"/>
  <c r="D4" i="15" s="1"/>
  <c r="L19" i="3"/>
  <c r="L18" i="3"/>
  <c r="A28" i="1"/>
  <c r="A27" i="1"/>
  <c r="H4" i="13" l="1"/>
  <c r="H7" i="13"/>
  <c r="C4" i="15"/>
  <c r="H6" i="13"/>
  <c r="H4" i="3"/>
  <c r="D7" i="15"/>
  <c r="X106" i="13"/>
  <c r="Y108" i="13"/>
  <c r="F30" i="5" s="1"/>
  <c r="X108" i="13"/>
  <c r="Z108" i="13"/>
  <c r="G30" i="5" s="1"/>
  <c r="W108" i="13"/>
  <c r="Z107" i="13"/>
  <c r="G29" i="5" s="1"/>
  <c r="X107" i="13"/>
  <c r="Y107" i="13"/>
  <c r="F29" i="5" s="1"/>
  <c r="W107" i="13"/>
  <c r="Z106" i="13"/>
  <c r="G28" i="5" s="1"/>
  <c r="Y106" i="13"/>
  <c r="F28" i="5" s="1"/>
  <c r="W106" i="13"/>
  <c r="Z109" i="13"/>
  <c r="Y109" i="13"/>
  <c r="X109" i="13"/>
  <c r="W109" i="13"/>
  <c r="Z104" i="13"/>
  <c r="G26" i="5" s="1"/>
  <c r="Y104" i="13"/>
  <c r="F26" i="5" s="1"/>
  <c r="Y105" i="13"/>
  <c r="F27" i="5" s="1"/>
  <c r="X105" i="13"/>
  <c r="W105" i="13"/>
  <c r="Z105" i="13"/>
  <c r="G27" i="5" s="1"/>
  <c r="Z113" i="9"/>
  <c r="G20" i="5" s="1"/>
  <c r="AA113" i="9"/>
  <c r="H20" i="5" s="1"/>
  <c r="Y113" i="9"/>
  <c r="W113" i="9"/>
  <c r="X113" i="9"/>
  <c r="Z112" i="9"/>
  <c r="G19" i="5" s="1"/>
  <c r="Y112" i="9"/>
  <c r="X112" i="9"/>
  <c r="W112" i="9"/>
  <c r="AA112" i="9"/>
  <c r="H19" i="5" s="1"/>
  <c r="W111" i="9"/>
  <c r="X111" i="9"/>
  <c r="AA111" i="9"/>
  <c r="H18" i="5" s="1"/>
  <c r="Z111" i="9"/>
  <c r="G18" i="5" s="1"/>
  <c r="Y111" i="9"/>
  <c r="AA110" i="9"/>
  <c r="H17" i="5" s="1"/>
  <c r="Y110" i="9"/>
  <c r="Z110" i="9"/>
  <c r="G17" i="5" s="1"/>
  <c r="X110" i="9"/>
  <c r="W110" i="9"/>
  <c r="H4" i="9"/>
  <c r="H5" i="13"/>
  <c r="B5" i="15"/>
  <c r="E6" i="15"/>
  <c r="S108" i="9"/>
  <c r="S104" i="9"/>
  <c r="H5" i="3"/>
  <c r="H6" i="3"/>
  <c r="W104" i="13"/>
  <c r="B6" i="15"/>
  <c r="S107" i="13"/>
  <c r="B4" i="15"/>
  <c r="S105" i="13"/>
  <c r="S104" i="13"/>
  <c r="S106" i="13"/>
  <c r="AD113" i="9"/>
  <c r="AE113" i="9"/>
  <c r="AC113" i="9"/>
  <c r="AD112" i="9"/>
  <c r="AE112" i="9"/>
  <c r="AC112" i="9"/>
  <c r="AE111" i="9"/>
  <c r="AC111" i="9"/>
  <c r="AD111" i="9"/>
  <c r="AE110" i="9"/>
  <c r="AC110" i="9"/>
  <c r="AD110" i="9"/>
  <c r="AB108" i="13"/>
  <c r="AD108" i="13"/>
  <c r="AC108" i="13"/>
  <c r="AD106" i="13"/>
  <c r="AB106" i="13"/>
  <c r="D28" i="5" s="1"/>
  <c r="AD104" i="13"/>
  <c r="AB104" i="13"/>
  <c r="D26" i="5" s="1"/>
  <c r="AD109" i="13"/>
  <c r="AC109" i="13"/>
  <c r="AB109" i="13"/>
  <c r="AD105" i="13"/>
  <c r="AB105" i="13"/>
  <c r="D27" i="5" s="1"/>
  <c r="AD107" i="13"/>
  <c r="AC107" i="13"/>
  <c r="AB107" i="13"/>
  <c r="H5" i="9"/>
  <c r="I4" i="13" l="1"/>
  <c r="I6" i="13"/>
  <c r="D29" i="5"/>
  <c r="D30" i="5"/>
  <c r="AA104" i="13"/>
  <c r="I26" i="5" s="1"/>
  <c r="AA106" i="13"/>
  <c r="I28" i="5" s="1"/>
  <c r="AA105" i="13"/>
  <c r="I27" i="5" s="1"/>
  <c r="AA108" i="13"/>
  <c r="I30" i="5" s="1"/>
  <c r="AA109" i="13"/>
  <c r="AA107" i="13"/>
  <c r="I29" i="5" s="1"/>
  <c r="AB110" i="9"/>
  <c r="I17" i="5" s="1"/>
  <c r="AB111" i="9"/>
  <c r="I18" i="5" s="1"/>
  <c r="AB113" i="9"/>
  <c r="I20" i="5" s="1"/>
  <c r="AB112" i="9"/>
  <c r="I19" i="5" s="1"/>
  <c r="E7" i="15"/>
  <c r="C7" i="15"/>
  <c r="F6" i="15"/>
  <c r="G6" i="15" s="1"/>
  <c r="F5" i="15"/>
  <c r="G5" i="15" s="1"/>
  <c r="F4" i="15"/>
  <c r="G4" i="15" s="1"/>
  <c r="B7" i="15"/>
  <c r="E26" i="5"/>
  <c r="E29" i="5"/>
  <c r="E27" i="5"/>
  <c r="E28" i="5"/>
  <c r="E30" i="5"/>
  <c r="S109" i="13"/>
  <c r="D20" i="5"/>
  <c r="F18" i="5"/>
  <c r="F20" i="5"/>
  <c r="F19" i="5"/>
  <c r="F17" i="5"/>
  <c r="E18" i="5"/>
  <c r="D17" i="5"/>
  <c r="E19" i="5"/>
  <c r="E17" i="5"/>
  <c r="D19" i="5"/>
  <c r="D18" i="5"/>
  <c r="E20" i="5"/>
  <c r="C21" i="5"/>
  <c r="C22" i="5"/>
  <c r="C23" i="5"/>
  <c r="C24" i="5"/>
  <c r="C25" i="5"/>
  <c r="C11" i="5"/>
  <c r="C12" i="5"/>
  <c r="C13" i="5"/>
  <c r="C14" i="5"/>
  <c r="C15" i="5"/>
  <c r="C6" i="5"/>
  <c r="C7" i="5"/>
  <c r="C8" i="5"/>
  <c r="C9" i="5"/>
  <c r="C10" i="5"/>
  <c r="G7" i="15" l="1"/>
  <c r="H6" i="15" s="1"/>
  <c r="F7" i="15"/>
  <c r="J30" i="5"/>
  <c r="J28" i="5"/>
  <c r="J29" i="5"/>
  <c r="J27" i="5"/>
  <c r="J26" i="5"/>
  <c r="J19" i="5"/>
  <c r="J20" i="5"/>
  <c r="J18" i="5"/>
  <c r="J17" i="5"/>
  <c r="AC124" i="13"/>
  <c r="AA110" i="13"/>
  <c r="P17" i="8"/>
  <c r="V109" i="9"/>
  <c r="V108" i="9"/>
  <c r="P4" i="9"/>
  <c r="V107" i="9" s="1"/>
  <c r="P3" i="9"/>
  <c r="V106" i="9" s="1"/>
  <c r="V105" i="9"/>
  <c r="P1" i="9"/>
  <c r="V104" i="9" s="1"/>
  <c r="A1" i="9"/>
  <c r="H7" i="9"/>
  <c r="H5" i="15" l="1"/>
  <c r="H4" i="15"/>
  <c r="AA108" i="9"/>
  <c r="H15" i="5" s="1"/>
  <c r="Z108" i="9"/>
  <c r="G15" i="5" s="1"/>
  <c r="Y108" i="9"/>
  <c r="X108" i="9"/>
  <c r="W108" i="9"/>
  <c r="Y109" i="9"/>
  <c r="X109" i="9"/>
  <c r="Z109" i="9"/>
  <c r="G16" i="5" s="1"/>
  <c r="W109" i="9"/>
  <c r="AA109" i="9"/>
  <c r="H16" i="5" s="1"/>
  <c r="Z104" i="9"/>
  <c r="G11" i="5" s="1"/>
  <c r="Y104" i="9"/>
  <c r="X104" i="9"/>
  <c r="AA104" i="9"/>
  <c r="H11" i="5" s="1"/>
  <c r="Y105" i="9"/>
  <c r="Z105" i="9"/>
  <c r="G12" i="5" s="1"/>
  <c r="AA105" i="9"/>
  <c r="H12" i="5" s="1"/>
  <c r="W105" i="9"/>
  <c r="X105" i="9"/>
  <c r="Z106" i="9"/>
  <c r="G13" i="5" s="1"/>
  <c r="Y106" i="9"/>
  <c r="AA106" i="9"/>
  <c r="H13" i="5" s="1"/>
  <c r="W106" i="9"/>
  <c r="X106" i="9"/>
  <c r="AA107" i="9"/>
  <c r="H14" i="5" s="1"/>
  <c r="Z107" i="9"/>
  <c r="G14" i="5" s="1"/>
  <c r="X107" i="9"/>
  <c r="Y107" i="9"/>
  <c r="W107" i="9"/>
  <c r="K26" i="5"/>
  <c r="AC108" i="9"/>
  <c r="AD108" i="9"/>
  <c r="AC109" i="9"/>
  <c r="AD109" i="9"/>
  <c r="AC104" i="9"/>
  <c r="AD104" i="9"/>
  <c r="AD105" i="9"/>
  <c r="AC105" i="9"/>
  <c r="AC106" i="9"/>
  <c r="AD106" i="9"/>
  <c r="AC107" i="9"/>
  <c r="AD107" i="9"/>
  <c r="S105" i="9"/>
  <c r="S106" i="9"/>
  <c r="S107" i="9"/>
  <c r="H6" i="9"/>
  <c r="I6" i="9" s="1"/>
  <c r="AE107" i="9"/>
  <c r="AE108" i="9"/>
  <c r="AE104" i="9"/>
  <c r="AE109" i="9"/>
  <c r="AE106" i="9"/>
  <c r="AE105" i="9"/>
  <c r="AB106" i="9" l="1"/>
  <c r="I13" i="5" s="1"/>
  <c r="AB107" i="9"/>
  <c r="I14" i="5" s="1"/>
  <c r="AB104" i="9"/>
  <c r="I11" i="5" s="1"/>
  <c r="AB108" i="9"/>
  <c r="I15" i="5" s="1"/>
  <c r="AB105" i="9"/>
  <c r="I12" i="5" s="1"/>
  <c r="AB109" i="9"/>
  <c r="I16" i="5" s="1"/>
  <c r="H7" i="15"/>
  <c r="S109" i="9"/>
  <c r="F12" i="5"/>
  <c r="F16" i="5"/>
  <c r="F14" i="5"/>
  <c r="F13" i="5"/>
  <c r="D11" i="5"/>
  <c r="H31" i="5"/>
  <c r="D16" i="5"/>
  <c r="E16" i="5"/>
  <c r="F11" i="5"/>
  <c r="F15" i="5"/>
  <c r="D13" i="5"/>
  <c r="E15" i="5"/>
  <c r="D14" i="5"/>
  <c r="I4" i="9"/>
  <c r="E11" i="5"/>
  <c r="D15" i="5"/>
  <c r="E14" i="5"/>
  <c r="D12" i="5"/>
  <c r="E13" i="5"/>
  <c r="E12" i="5"/>
  <c r="J11" i="5" l="1"/>
  <c r="J14" i="5"/>
  <c r="J16" i="5"/>
  <c r="J15" i="5"/>
  <c r="J13" i="5"/>
  <c r="J12" i="5"/>
  <c r="H9" i="9"/>
  <c r="AD124" i="9"/>
  <c r="K11" i="5" l="1"/>
  <c r="E27" i="1" s="1"/>
  <c r="H10" i="9"/>
  <c r="J10" i="9" s="1"/>
  <c r="H11" i="9" l="1"/>
  <c r="AD123" i="9" s="1"/>
  <c r="A1" i="8"/>
  <c r="A1" i="3"/>
  <c r="B25" i="5"/>
  <c r="B24" i="5"/>
  <c r="B23" i="5"/>
  <c r="B22" i="5"/>
  <c r="B21" i="5"/>
  <c r="B12" i="5"/>
  <c r="B11" i="5"/>
  <c r="V109" i="8"/>
  <c r="P5" i="8"/>
  <c r="V108" i="8" s="1"/>
  <c r="P4" i="8"/>
  <c r="V107" i="8" s="1"/>
  <c r="P3" i="8"/>
  <c r="V106" i="8" s="1"/>
  <c r="P2" i="8"/>
  <c r="V105" i="8" s="1"/>
  <c r="P1" i="8"/>
  <c r="V104" i="8" s="1"/>
  <c r="X102" i="8"/>
  <c r="W102" i="8"/>
  <c r="H5" i="8"/>
  <c r="E18" i="8"/>
  <c r="H7" i="8"/>
  <c r="H6" i="8"/>
  <c r="H4" i="8"/>
  <c r="Y105" i="8" l="1"/>
  <c r="F22" i="5" s="1"/>
  <c r="X105" i="8"/>
  <c r="W105" i="8"/>
  <c r="Z105" i="8"/>
  <c r="G22" i="5" s="1"/>
  <c r="Z107" i="8"/>
  <c r="W107" i="8"/>
  <c r="Y107" i="8"/>
  <c r="F24" i="5" s="1"/>
  <c r="X107" i="8"/>
  <c r="Z106" i="8"/>
  <c r="G23" i="5" s="1"/>
  <c r="Y106" i="8"/>
  <c r="F23" i="5" s="1"/>
  <c r="X106" i="8"/>
  <c r="W106" i="8"/>
  <c r="Y108" i="8"/>
  <c r="X108" i="8"/>
  <c r="W108" i="8"/>
  <c r="Z108" i="8"/>
  <c r="X104" i="8"/>
  <c r="Z104" i="8"/>
  <c r="G21" i="5" s="1"/>
  <c r="W104" i="8"/>
  <c r="Y104" i="8"/>
  <c r="F21" i="5" s="1"/>
  <c r="W109" i="8"/>
  <c r="X109" i="8"/>
  <c r="Z109" i="8"/>
  <c r="Y109" i="8"/>
  <c r="AB107" i="8"/>
  <c r="AC107" i="8"/>
  <c r="AC105" i="8"/>
  <c r="AB105" i="8"/>
  <c r="AC108" i="8"/>
  <c r="AB108" i="8"/>
  <c r="AB109" i="8"/>
  <c r="AC109" i="8"/>
  <c r="AB104" i="8"/>
  <c r="AC104" i="8"/>
  <c r="AC106" i="8"/>
  <c r="AB106" i="8"/>
  <c r="S106" i="8"/>
  <c r="S107" i="8"/>
  <c r="S104" i="8"/>
  <c r="S105" i="8"/>
  <c r="I4" i="8"/>
  <c r="I6" i="8"/>
  <c r="AD106" i="8"/>
  <c r="AD109" i="8"/>
  <c r="AD108" i="8"/>
  <c r="F25" i="5"/>
  <c r="G24" i="5"/>
  <c r="AD104" i="8"/>
  <c r="AD105" i="8"/>
  <c r="AD107" i="8"/>
  <c r="B7" i="5"/>
  <c r="B8" i="5"/>
  <c r="B9" i="5"/>
  <c r="B10" i="5"/>
  <c r="B6" i="5"/>
  <c r="P2" i="3"/>
  <c r="V104" i="3" s="1"/>
  <c r="P3" i="3"/>
  <c r="V105" i="3" s="1"/>
  <c r="P4" i="3"/>
  <c r="V106" i="3" s="1"/>
  <c r="P5" i="3"/>
  <c r="V107" i="3" s="1"/>
  <c r="V108" i="3"/>
  <c r="P1" i="3"/>
  <c r="V103" i="3" s="1"/>
  <c r="X101" i="3"/>
  <c r="W101" i="3"/>
  <c r="S107" i="3"/>
  <c r="H7" i="3"/>
  <c r="AA108" i="8" l="1"/>
  <c r="I25" i="5" s="1"/>
  <c r="AA106" i="8"/>
  <c r="I23" i="5" s="1"/>
  <c r="AA105" i="8"/>
  <c r="AA107" i="8"/>
  <c r="AA109" i="8"/>
  <c r="AA104" i="8"/>
  <c r="I21" i="5" s="1"/>
  <c r="G25" i="5"/>
  <c r="X107" i="3"/>
  <c r="W107" i="3"/>
  <c r="Y107" i="3"/>
  <c r="F10" i="5" s="1"/>
  <c r="Z107" i="3"/>
  <c r="G10" i="5" s="1"/>
  <c r="Z104" i="3"/>
  <c r="G7" i="5" s="1"/>
  <c r="Y104" i="3"/>
  <c r="F7" i="5" s="1"/>
  <c r="X104" i="3"/>
  <c r="W104" i="3"/>
  <c r="Z103" i="3"/>
  <c r="G6" i="5" s="1"/>
  <c r="Y103" i="3"/>
  <c r="F6" i="5" s="1"/>
  <c r="W103" i="3"/>
  <c r="X103" i="3"/>
  <c r="W106" i="3"/>
  <c r="Z106" i="3"/>
  <c r="G9" i="5" s="1"/>
  <c r="Y106" i="3"/>
  <c r="F9" i="5" s="1"/>
  <c r="X106" i="3"/>
  <c r="W108" i="3"/>
  <c r="Z108" i="3"/>
  <c r="Y108" i="3"/>
  <c r="X108" i="3"/>
  <c r="X105" i="3"/>
  <c r="W105" i="3"/>
  <c r="Y105" i="3"/>
  <c r="F8" i="5" s="1"/>
  <c r="Z105" i="3"/>
  <c r="G8" i="5" s="1"/>
  <c r="S109" i="8"/>
  <c r="AC103" i="3"/>
  <c r="AB103" i="3"/>
  <c r="AC108" i="3"/>
  <c r="AB108" i="3"/>
  <c r="AB107" i="3"/>
  <c r="AC107" i="3"/>
  <c r="AB105" i="3"/>
  <c r="AC105" i="3"/>
  <c r="AB106" i="3"/>
  <c r="AC106" i="3"/>
  <c r="AC104" i="3"/>
  <c r="AB104" i="3"/>
  <c r="E24" i="5"/>
  <c r="E23" i="5"/>
  <c r="E22" i="5"/>
  <c r="E25" i="5"/>
  <c r="D23" i="5"/>
  <c r="D25" i="5"/>
  <c r="D22" i="5"/>
  <c r="D24" i="5"/>
  <c r="E21" i="5"/>
  <c r="D21" i="5"/>
  <c r="AD106" i="3"/>
  <c r="AD107" i="3"/>
  <c r="AD104" i="3"/>
  <c r="AD103" i="3"/>
  <c r="AD108" i="3"/>
  <c r="AD105" i="3"/>
  <c r="H8" i="8"/>
  <c r="I22" i="5"/>
  <c r="I24" i="5"/>
  <c r="S104" i="3"/>
  <c r="I6" i="3"/>
  <c r="S105" i="3"/>
  <c r="S106" i="3"/>
  <c r="S103" i="3"/>
  <c r="AA103" i="3" l="1"/>
  <c r="AA104" i="3"/>
  <c r="I7" i="5" s="1"/>
  <c r="AA105" i="3"/>
  <c r="I8" i="5" s="1"/>
  <c r="AA106" i="3"/>
  <c r="I9" i="5" s="1"/>
  <c r="AA107" i="3"/>
  <c r="I10" i="5" s="1"/>
  <c r="AA108" i="3"/>
  <c r="J24" i="5"/>
  <c r="J22" i="5"/>
  <c r="J23" i="5"/>
  <c r="J25" i="5"/>
  <c r="J21" i="5"/>
  <c r="H9" i="8"/>
  <c r="J9" i="8" s="1"/>
  <c r="D6" i="5"/>
  <c r="E6" i="5"/>
  <c r="F31" i="5"/>
  <c r="G31" i="5"/>
  <c r="E7" i="5"/>
  <c r="D9" i="5"/>
  <c r="E10" i="5"/>
  <c r="D7" i="5"/>
  <c r="D8" i="5"/>
  <c r="E8" i="5"/>
  <c r="E9" i="5"/>
  <c r="D10" i="5"/>
  <c r="AA110" i="8"/>
  <c r="AC124" i="8"/>
  <c r="S108" i="3"/>
  <c r="I4" i="3"/>
  <c r="H8" i="3" s="1"/>
  <c r="K21" i="5" l="1"/>
  <c r="M4" i="13"/>
  <c r="L4" i="13"/>
  <c r="H9" i="3"/>
  <c r="H10" i="3" s="1"/>
  <c r="J10" i="5"/>
  <c r="J7" i="5"/>
  <c r="J8" i="5"/>
  <c r="J9" i="5"/>
  <c r="E29" i="1"/>
  <c r="E31" i="5"/>
  <c r="D31" i="5"/>
  <c r="I6" i="5"/>
  <c r="J6" i="5" s="1"/>
  <c r="H10" i="8"/>
  <c r="AC123" i="8" s="1"/>
  <c r="J31" i="5" l="1"/>
  <c r="K6" i="5"/>
  <c r="J9" i="3"/>
  <c r="I31" i="5"/>
  <c r="K31" i="5" l="1"/>
  <c r="E26" i="1"/>
  <c r="E28" i="1" l="1"/>
  <c r="E30" i="1" s="1"/>
  <c r="A32" i="1" s="1"/>
  <c r="G27" i="1" l="1"/>
  <c r="G28" i="1"/>
  <c r="G29" i="1"/>
  <c r="J8" i="9" l="1"/>
  <c r="G31" i="1" s="1"/>
  <c r="L9" i="13" l="1"/>
  <c r="M9" i="13"/>
  <c r="K10" i="13" s="1"/>
  <c r="M10" i="13" l="1"/>
  <c r="L10" i="13" l="1"/>
  <c r="I8" i="13"/>
  <c r="H9" i="13" s="1"/>
  <c r="J9" i="13" s="1"/>
  <c r="G30" i="1"/>
  <c r="H10" i="13" l="1"/>
  <c r="G33" i="1" l="1"/>
  <c r="G32" i="1"/>
  <c r="AC123" i="13"/>
  <c r="N30"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<sst xmlns="http://schemas.openxmlformats.org/spreadsheetml/2006/main" count="922" uniqueCount="268">
  <si>
    <t>A1</t>
  </si>
  <si>
    <t>A2</t>
  </si>
  <si>
    <t>B1</t>
  </si>
  <si>
    <t>A</t>
  </si>
  <si>
    <t>B2</t>
  </si>
  <si>
    <t>B</t>
  </si>
  <si>
    <t>C</t>
  </si>
  <si>
    <t>€</t>
  </si>
  <si>
    <t xml:space="preserve">€ </t>
  </si>
  <si>
    <t xml:space="preserve"> </t>
  </si>
  <si>
    <t>Κόστος προσωπικού</t>
  </si>
  <si>
    <t>Επαγγελματίες</t>
  </si>
  <si>
    <t>Λοιπές δαπάνες</t>
  </si>
  <si>
    <t>Ταξίδια</t>
  </si>
  <si>
    <t>Φορέας</t>
  </si>
  <si>
    <t>Εταίρος</t>
  </si>
  <si>
    <t>D</t>
  </si>
  <si>
    <t>Προσωπικό</t>
  </si>
  <si>
    <t>Λοιπές</t>
  </si>
  <si>
    <t>Έμμεσες δαπάνες</t>
  </si>
  <si>
    <t>Τύπος Δράσης</t>
  </si>
  <si>
    <t>Πακέτο Εργασίας (Π.Ε.)</t>
  </si>
  <si>
    <t>Π.Ε.1</t>
  </si>
  <si>
    <t>Π.Ε.2</t>
  </si>
  <si>
    <t>Μήνας ολοκλήρωσης</t>
  </si>
  <si>
    <t>M1</t>
  </si>
  <si>
    <t>M2</t>
  </si>
  <si>
    <t>M3</t>
  </si>
  <si>
    <t>M4</t>
  </si>
  <si>
    <t>M5</t>
  </si>
  <si>
    <t>M6</t>
  </si>
  <si>
    <t>M7</t>
  </si>
  <si>
    <t>M8</t>
  </si>
  <si>
    <t>M9</t>
  </si>
  <si>
    <t>M10</t>
  </si>
  <si>
    <t>M11</t>
  </si>
  <si>
    <t>M12</t>
  </si>
  <si>
    <t>Π.Ε.-2.1</t>
  </si>
  <si>
    <t>Π.Ε.-2.2</t>
  </si>
  <si>
    <t>Π.Ε.-2.3</t>
  </si>
  <si>
    <t>Π.Ε.-2.4</t>
  </si>
  <si>
    <t>Π.Ε.-2.5</t>
  </si>
  <si>
    <t>Π.Ε.-1.1</t>
  </si>
  <si>
    <t>Π.Ε.-1.2</t>
  </si>
  <si>
    <t>Π.Ε.-1.3</t>
  </si>
  <si>
    <t>Π.Ε.-1.4</t>
  </si>
  <si>
    <t>Π.Ε.-1.5</t>
  </si>
  <si>
    <t>Π.Ε.-3.1</t>
  </si>
  <si>
    <t>Π.Ε.-3.2</t>
  </si>
  <si>
    <t>Π.Ε.-3.3</t>
  </si>
  <si>
    <t>Π.Ε.-3.4</t>
  </si>
  <si>
    <t>Π.Ε.-3.5</t>
  </si>
  <si>
    <t>Πακέτο εργασίας 3</t>
  </si>
  <si>
    <t>Και οι δύο</t>
  </si>
  <si>
    <t>Π.Ε.3</t>
  </si>
  <si>
    <t>Θεματικές</t>
  </si>
  <si>
    <t>Personnel Months - A1</t>
  </si>
  <si>
    <t>Personnel Months - A2</t>
  </si>
  <si>
    <t>Εκτιμώμενα έξοδα Πακέτου Εργασίας</t>
  </si>
  <si>
    <t>Σύνολα</t>
  </si>
  <si>
    <t xml:space="preserve">  </t>
  </si>
  <si>
    <t>Οδηγίες Συμπλήρωσης Προϋπολογισμού</t>
  </si>
  <si>
    <r>
      <t xml:space="preserve">→ Το αρχείο να συμπληρωθεί </t>
    </r>
    <r>
      <rPr>
        <b/>
        <u/>
        <sz val="10"/>
        <color theme="1"/>
        <rFont val="Calibri"/>
        <family val="2"/>
        <charset val="161"/>
        <scheme val="minor"/>
      </rPr>
      <t>μόνο</t>
    </r>
    <r>
      <rPr>
        <sz val="10"/>
        <color theme="1"/>
        <rFont val="Calibri"/>
        <family val="2"/>
        <charset val="161"/>
        <scheme val="minor"/>
      </rPr>
      <t xml:space="preserve"> με τη χρήση του Microsoft Excel.</t>
    </r>
  </si>
  <si>
    <t>Φύλλο "Στοιχεία Έργου"</t>
  </si>
  <si>
    <t>→ Επαναλάβετε το προηγούμενο βήμα για κάθε Πακέτο Εργασίας διακριτά.</t>
  </si>
  <si>
    <t>→ Συμπληρώστε συνοπτική περιγραφή της δαπάνης.</t>
  </si>
  <si>
    <t xml:space="preserve">             → Τεμάχια για τον αριθμό τεμαχίων που θα προμηθευτείτε (Λοιπές Δαπάνες).</t>
  </si>
  <si>
    <t>→ Συμπληρώστε την αξία ανά μονάδα.</t>
  </si>
  <si>
    <t>→ Επιλέξτε από την αναπτυσσόμενη λίστα τον αριθμό της Δράσης, βάσει της καταχώρησης σας στο Φύλλο Εργασίας "Πακέτα Εργασίας- Δράσεις".</t>
  </si>
  <si>
    <t>→ Βάσει της παραπάνω επιλογής σας συμπληρώστε τον αριθμό μονάδων της δαπάνης.</t>
  </si>
  <si>
    <t>ΓΕΝΙΚΕΣ ΣΗΜΕΙΩΣΕΙΣ</t>
  </si>
  <si>
    <t xml:space="preserve">             → Μήνες απασχόλησης (Κόστος Προσωπικού).</t>
  </si>
  <si>
    <t>M13</t>
  </si>
  <si>
    <t>M14</t>
  </si>
  <si>
    <t>→ Η περιγραφή των δράσεων θα πρέπει να συμπληρώνεται στα ζητούμενα κελιά όσο το δυνατόν πιο συμπυκνωμένη αλλά ευκρινής &amp; κατανοητή.</t>
  </si>
  <si>
    <t>→ Συμπληρώστε όλα τα απαραίτητα υποχρεωτικά κελιά. Ειδικότερα:</t>
  </si>
  <si>
    <t>Φύλλο "ΠΕ &amp; Δράσεις"</t>
  </si>
  <si>
    <t>→ Επιλέξτε από τις παρακάτω επιλογές τη μονάδα υπολογισμού ώστε να προχωρήσετε στον υπολογισμό του ύψους της δαπάνης:</t>
  </si>
  <si>
    <t xml:space="preserve">             → Υπηρεσίες για τον αριθμό προσφερόμενων υπηρεσιών που θα λάβετε (Λοιπές Δαπάνες).</t>
  </si>
  <si>
    <t>→ Στη στήλη ποσοστό επιλέξτε το ποσοστό απασχόλησης του προσωπικού στη δράση.</t>
  </si>
  <si>
    <r>
      <t xml:space="preserve">→ Στο παρόν φύλλο θα βρείτε αναλυτικά την κοστολόγηση του ύψους των δαπάνων ανά κατηγορία &amp; ανά δράση </t>
    </r>
    <r>
      <rPr>
        <b/>
        <sz val="10"/>
        <color theme="1"/>
        <rFont val="Calibri"/>
        <family val="2"/>
        <charset val="161"/>
        <scheme val="minor"/>
      </rPr>
      <t>για το σύνολο του έργου</t>
    </r>
    <r>
      <rPr>
        <sz val="10"/>
        <color theme="1"/>
        <rFont val="Calibri"/>
        <family val="2"/>
        <charset val="161"/>
        <scheme val="minor"/>
      </rPr>
      <t>.</t>
    </r>
  </si>
  <si>
    <t>Πακέτο εργασίας 1</t>
  </si>
  <si>
    <t>Πακέτο εργασίας 2</t>
  </si>
  <si>
    <t xml:space="preserve">     → Επιλέξτε από την αναπτυσσόμενη λίστα την ανοιχτή πρόσκληση για την οποία υποβάλετε αίτηση.</t>
  </si>
  <si>
    <t xml:space="preserve">→ Τα στοιχεία στον πίνακα "Στοιχεία Οικονομικού Προϋπολογισμού" εμφανίζονται αυτόματα ανά Πακέτο Εργασίας αφού συμπληρωθεί το αρχείο του προϋπολογισμού. </t>
  </si>
  <si>
    <t>Π.Ε.4</t>
  </si>
  <si>
    <t>Π.Ε.-4.1</t>
  </si>
  <si>
    <t>Π.Ε.-4.2</t>
  </si>
  <si>
    <t>Π.Ε.-4.3</t>
  </si>
  <si>
    <t>Π.Ε.-4.4</t>
  </si>
  <si>
    <t>Π.Ε.-4.5</t>
  </si>
  <si>
    <t>Εταίρος 1</t>
  </si>
  <si>
    <t>Εταίρος 2</t>
  </si>
  <si>
    <t>Ανακατασκευή</t>
  </si>
  <si>
    <t xml:space="preserve">C Ανακατασκευής - ανακαίνισης ακινήτου / cost of reconstruction or renovation of property </t>
  </si>
  <si>
    <t>Human Rights</t>
  </si>
  <si>
    <t>Media</t>
  </si>
  <si>
    <t>Πακέτο εργασίας 4</t>
  </si>
  <si>
    <t>1. Διακυβέρνηση και στρατηγική κατεύθυνση</t>
  </si>
  <si>
    <t>3. Χρηματοοικονομική διαχείριση και βιωσιμότητα</t>
  </si>
  <si>
    <t>4. Ανθρώπινο δυναμικό και οργανωσιακή κουλτούρα</t>
  </si>
  <si>
    <t>6. Συνεργασίες και εμπλοκή ενδιαφερόμενων μερών</t>
  </si>
  <si>
    <t>Π.Ε.-2.6</t>
  </si>
  <si>
    <t>Π.Ε.-2.7</t>
  </si>
  <si>
    <t>Π.Ε.-2.8</t>
  </si>
  <si>
    <t>Π.Ε.-2.9</t>
  </si>
  <si>
    <t>Π.Ε.-2.10</t>
  </si>
  <si>
    <t>Μεσαίο</t>
  </si>
  <si>
    <t>Μεγάλο</t>
  </si>
  <si>
    <t>Ποσοστό συμμετοχής επί του συνόλου του προϋπολογισμού</t>
  </si>
  <si>
    <t>Εισιτήρια</t>
  </si>
  <si>
    <t>Διαμονή</t>
  </si>
  <si>
    <t>Διατροφή</t>
  </si>
  <si>
    <t>Λοιπά κόστη ταξιδίου</t>
  </si>
  <si>
    <t>- Μήνες (εργασίας)</t>
  </si>
  <si>
    <t>- Τεμάχια</t>
  </si>
  <si>
    <t>- Υπηρεσία</t>
  </si>
  <si>
    <t>Εκτιμώμενος προϋπολογισμός και πόροι για την υλοποίηση του προτεινόμενου έργου</t>
  </si>
  <si>
    <t xml:space="preserve">Δαπάνες </t>
  </si>
  <si>
    <t xml:space="preserve">No Δράσης </t>
  </si>
  <si>
    <t>Μήνες</t>
  </si>
  <si>
    <t xml:space="preserve">B.2 Λοιπές Δαπάνες, Αγορές και Υπηρεσίες </t>
  </si>
  <si>
    <t>Συνολικές επιλέξιμες δαπάνες ανά δράση</t>
  </si>
  <si>
    <t>Συνολικές επιλέξιμες δαπάνες ανά πακέτο Εργασίας</t>
  </si>
  <si>
    <t>Β1. Ταξίδια</t>
  </si>
  <si>
    <t>A1. Κόστος προσωπικού</t>
  </si>
  <si>
    <t>Α2. Υπάλληλοι και
Ελ. Επαγγελματίες</t>
  </si>
  <si>
    <t>Ποσοστό συμμετοχής</t>
  </si>
  <si>
    <t>M15</t>
  </si>
  <si>
    <t>M16</t>
  </si>
  <si>
    <t>M17</t>
  </si>
  <si>
    <t>M18</t>
  </si>
  <si>
    <t>M19</t>
  </si>
  <si>
    <t>M20</t>
  </si>
  <si>
    <t>M21</t>
  </si>
  <si>
    <t>M22</t>
  </si>
  <si>
    <t>M23</t>
  </si>
  <si>
    <t>M24</t>
  </si>
  <si>
    <t>M25</t>
  </si>
  <si>
    <t>M26</t>
  </si>
  <si>
    <t>M27</t>
  </si>
  <si>
    <t>M28</t>
  </si>
  <si>
    <t>M29</t>
  </si>
  <si>
    <t>M30</t>
  </si>
  <si>
    <t>M31</t>
  </si>
  <si>
    <t>M32</t>
  </si>
  <si>
    <t>M33</t>
  </si>
  <si>
    <t>M34</t>
  </si>
  <si>
    <t>M35</t>
  </si>
  <si>
    <t>M36</t>
  </si>
  <si>
    <t>ΜΗΝΥΜΑΤΑ  ΕΛΕΓΧΟΥ</t>
  </si>
  <si>
    <t>Συνολικός Προϋπολογισμός / Total Budget</t>
  </si>
  <si>
    <t>D. Έμμεσες δαπάνες
(7%)</t>
  </si>
  <si>
    <t>C. Ανακατασκευής - ανακαίνισης ακινήτου</t>
  </si>
  <si>
    <t>CBC</t>
  </si>
  <si>
    <t>ΜΕΓΑΛΑ</t>
  </si>
  <si>
    <t>ΜΙΝ</t>
  </si>
  <si>
    <t>ΜΑΧ</t>
  </si>
  <si>
    <t>ΜΕ ΕΜΜΕΣΕΣ</t>
  </si>
  <si>
    <t>ΧΩΡΙΣ ΕΜΜΕΣΕΣ</t>
  </si>
  <si>
    <t>Σύνολο wp1-3</t>
  </si>
  <si>
    <t>Υπέρβαση ποσού CBC κατά</t>
  </si>
  <si>
    <t>ΣΥΝΟΛΑ</t>
  </si>
  <si>
    <t>ΣΥΝΟΛΟ</t>
  </si>
  <si>
    <t>max CB</t>
  </si>
  <si>
    <t>min core activities costs for max CBC</t>
  </si>
  <si>
    <t>max core activities costs for 0 CBC</t>
  </si>
  <si>
    <t>Μέγιστο επιτρεπόμενο CB βάσει ΠΕ1+ΠΕ2+ΠΕ3</t>
  </si>
  <si>
    <t>Φύλλα "Π.Ε.1", "Π.Ε.2", "Π.Ε.3", "Π.Ε.4". Για κάθε γραμμή κόστους ισχύουν τα παρακάτω:</t>
  </si>
  <si>
    <t xml:space="preserve">Παρακαλούμε να συμπεριληφθούν δαπάνες για τουλάχιστον μία (1) δράση. Το σύνολο μπορεί να είναι έως 15% του συνολικού αιτούμενου ποσού επιχορήγησης. </t>
  </si>
  <si>
    <t>ΣΤΟΙΧΕΙΑ ΕΡΓΟΥ</t>
  </si>
  <si>
    <t>Επωνυμία Φορέα Υλοποίησης</t>
  </si>
  <si>
    <t xml:space="preserve">     → Συμπληρώστε την επωνυμία του Φορέα Υλοποίησης, την επωνυμία των Εταίρων (εάν υπάρχουν) και την προβλεπόμενη ημερομηνία έναρξης και λήξης του έργου.</t>
  </si>
  <si>
    <t>→ Μπορείτε να συμπληρώσετε δράσεις ανά Πακέτο Εργασίας ως εξής: έως 5 δράσεις στο Π.Ε.1, έως 10 δράσεις στο Π.Ε.2, έως 5 δράσεις στο Π.Ε.3 και έως 5 δράσεις στο Π.Ε.4.</t>
  </si>
  <si>
    <t>→ Συμπληρώστε στη στήλη "Τίτλος Δράσης" τον τίτλο της δράσης που προτίθεστε να πραγματοποιήσετε (ο τίτλος θα πρέπει να ταυτίζεται με το αντίστοιχο πεδίο που έχετε συμπληρώσει στην ηλεκτρονική αίτηση).</t>
  </si>
  <si>
    <t>→ Επιλέξτε από την αναπτυσσόμενη λίστα στις στήλες "Μήνας Έναρξης" και "Μήνας Ολοκλήρωσης" τον μήνα που ξεκινά και ολοκληρώνεται αντιστοίχως η δράση. Οι μήνες θα πρέπει να βρίσκονται εντός της διάρκειας του έργου και ο Μήνας Έναρξης να μην είναι μεταγενέστερος του Μήνα Ολοκλήρωσης.</t>
  </si>
  <si>
    <t>→ Επιλέξτε αν η Δράση αφορά τον Φορέα Υλοποίησης ή Εταίρο (Εταίρος 1 / Εταίρος 2). Σημείωση: οι δράσεις Ανάπτυξης Ικανοτήτων (Π.Ε.4) υλοποιούνται αποκλειστικά από τον Φορέα Υλοποίησης και όχι από Εταίρους.</t>
  </si>
  <si>
    <t>→ Επιλέξτε από την αναπτυσσόμενη λίστα την κατηγορία δαπάνης (Α1- Κόστος προσωπικού, Α2- Κόστος προσωπικού/επαγγελματίες, Β1- Ταξίδια, Β2- Λοιπές Δαπάνες, C- Δαπάνες ανακατασκευής/ανακαίνισης ακινήτου, όπου προβλέπεται). Οι έμμεσες δαπάνες (D, 7%) υπολογίζονται αυτόματα.</t>
  </si>
  <si>
    <t xml:space="preserve">             → Ημέρες διαμονής (Ταξίδια).</t>
  </si>
  <si>
    <t xml:space="preserve">             → Ημέρες διατροφής (Ταξίδια).</t>
  </si>
  <si>
    <t>Επωνυμία Εταίρου 1
(εάν υπάρχει)*</t>
  </si>
  <si>
    <t>Επωνυμία Εταίρου 2
(εάν υπάρχει)*</t>
  </si>
  <si>
    <t>Πρόσκληση
(επιλογή από λίστα)</t>
  </si>
  <si>
    <t>Προώθηση της Πολυφωνίας των Μέσων Ενημέρωσης και Ενίσχυση της Ακεραιότητας της Πληροφόρησης</t>
  </si>
  <si>
    <t>Προώθηση των Ανθρωπίνων Δικαιωμάτων, της Κοινωνικής Δικαιοσύνης και της Καταπολέμησης των Διακρίσεων</t>
  </si>
  <si>
    <t>από</t>
  </si>
  <si>
    <t>έως</t>
  </si>
  <si>
    <t>Περίοδος υλοποίησης</t>
  </si>
  <si>
    <t>Διάρκεια σε μήνες</t>
  </si>
  <si>
    <t>Στοιχεία Οικονομικού Προϋπολογισμού (σύνολα ανά Π.Ε.)</t>
  </si>
  <si>
    <t>Κατηγορία έργου και όρια επιχορήγησης</t>
  </si>
  <si>
    <t>Πακέτο Εργασίας 1 (ΠΕ1) - Διαχείριση έργου - Project Management</t>
  </si>
  <si>
    <t>Πακέτο Εργασίας 2 (ΠΕ2) - Προώθηση της Πολυφωνίας των Μέσων Ενημέρωσης και Ενίσχυση της Ακεραιότητας της Πληροφόρησης</t>
  </si>
  <si>
    <t>Πακέτο Εργασίας 3 (ΠΕ3) - Πλάνο Επικοινωνίας και Διάχυσης</t>
  </si>
  <si>
    <t xml:space="preserve">Πακέτο Εργασίας 4 (ΠΕ4) - Δράσεις Ανάπτυξης Ικανοτήτων </t>
  </si>
  <si>
    <t>Πακέτο Εργασίας 2 (ΠΕ2) - Προώθηση των Ανθρωπίνων Δικαιωμάτων, της Κοινωνικής Δικαιοσύνης και της Καταπολέμησης των Διακρίσεων</t>
  </si>
  <si>
    <t>Πακέτα Εργασίας (ΠΕ)</t>
  </si>
  <si>
    <t xml:space="preserve">Πακέτο Εργασίας (Π.Ε.) </t>
  </si>
  <si>
    <t>Μήνας
έναρξης
δράσης</t>
  </si>
  <si>
    <t>Μήνας
ολοκλήρωσης</t>
  </si>
  <si>
    <t>- Κόστη μεταφοράς (ταξίδια)</t>
  </si>
  <si>
    <t>- Ημέρες διαμονής (ταξίδια)</t>
  </si>
  <si>
    <t>- Ημέρες διατροφής (ταξίδια)</t>
  </si>
  <si>
    <t>A1 Δαπάνες προσωπικού μισθωτών υπαλλήλων</t>
  </si>
  <si>
    <t>A2 Δαπάνες Προσωπικού Ελευθέρων Επαγγελματιών</t>
  </si>
  <si>
    <t>B2 Λοιπές Δαπάνες</t>
  </si>
  <si>
    <t>Συνολικά επιλέξιμα κόστη (εκτός έμμεσων δαπανών) A1+A2+B1+B2</t>
  </si>
  <si>
    <t>Έμμεσες δαπάνες (7%)</t>
  </si>
  <si>
    <t>Συνολικά επιλέξιμα κόστη A+B+D</t>
  </si>
  <si>
    <r>
      <t xml:space="preserve"> - Εάν τα κελιά στην στήλη Κ είναι κόκκινα: Η τιμή είναι αρνητική. Τα ποσά πρέπει να είναι θετικά !</t>
    </r>
    <r>
      <rPr>
        <b/>
        <sz val="11"/>
        <color theme="1"/>
        <rFont val="Arial"/>
        <family val="2"/>
        <charset val="161"/>
      </rPr>
      <t xml:space="preserve">
</t>
    </r>
  </si>
  <si>
    <t xml:space="preserve">Πακέτο Εργασίας </t>
  </si>
  <si>
    <t>Νο. Δράσης</t>
  </si>
  <si>
    <t xml:space="preserve">Φορέας / Εταίρος
</t>
  </si>
  <si>
    <t>Κωδικός κατηγορίας δαπάνης</t>
  </si>
  <si>
    <t>Περιγραφή κατηγορίας δαπάνης</t>
  </si>
  <si>
    <t>Μονάδα υπολογισμού κόστους
(επιλογή από λίστα)</t>
  </si>
  <si>
    <t>Αριθμός μονάδων</t>
  </si>
  <si>
    <t>Αξία ανά μονάδα σε ΕΥΡΩ</t>
  </si>
  <si>
    <t>Ποσοστό απασχόλησης
(μόνο για το κόστος προσωπικού &amp; επαγγελματίες)</t>
  </si>
  <si>
    <t>Σύνολο σε ΕΥΡΩ</t>
  </si>
  <si>
    <t>C Ανακατασκευής - ανακαίνισης ακινήτου</t>
  </si>
  <si>
    <t>Συνολικά επιλέξιμα κόστη (εκτός έμμεσων δαπανών) A1+A2+B1+B2+C</t>
  </si>
  <si>
    <t>Συνολικά επιλέξιμα κόστη A+B+C+D</t>
  </si>
  <si>
    <t xml:space="preserve"> - Εάν τα κελιά στην στήλη Κ είναι κόκκινα: Η τιμή είναι αρνητική. Τα ποσά πρέπει να είναι θετικά !</t>
  </si>
  <si>
    <r>
      <t xml:space="preserve"> - Εάν τα κελιά στην στήλη Κ είναι κόκκινα: Η τιμή είναι αρνητική. Τα ποσά πρέπει να είναι θετικά !</t>
    </r>
    <r>
      <rPr>
        <b/>
        <sz val="10"/>
        <color theme="1"/>
        <rFont val="Arial"/>
        <family val="2"/>
        <charset val="161"/>
      </rPr>
      <t xml:space="preserve">
</t>
    </r>
  </si>
  <si>
    <t xml:space="preserve">Περιγραφή δαπάνης
(ανατρέξτε στην Ενότητα 4: Οικονομικές Προϋποθέσεις Έργου της Ανοιχτής Πρόσκλησης) </t>
  </si>
  <si>
    <t>Τεκμηρίωση/ αιτιολόγηση δαπάνης έως 600 χαρακτήρες.
(Θα πρέπει να τεκμηριώσετε επαρκώς ότι η δαπάνη είναι αναλογική  και ρεαλιστική σε σχέση με την προτεινόμενη δράση. Εάν το κελί γίνει κόκκινο, έχετε υπερβεί το μέγιστο επιτρεπόμενο όριο χαρακτήρων)</t>
  </si>
  <si>
    <t>Β1. Δαπάνες Ταξιδίων του Προσωπικού του Έργου</t>
  </si>
  <si>
    <t>B.2 Λοιπές Δαπάνες</t>
  </si>
  <si>
    <t>C. Δαπάνες Ανακατασκευής - ανακαίνισης ακινήτου</t>
  </si>
  <si>
    <t>D. Έμμεσες δαπάνες (7%)</t>
  </si>
  <si>
    <t xml:space="preserve">             → Κόστη μεταφοράς (Ταξίδια*).</t>
  </si>
  <si>
    <t>1. Συντονισμός, διοικητική διαχείριση και εσωτερική επικοινωνία του έργου</t>
  </si>
  <si>
    <t>2. Παρακολούθηση προόδου και υποβολή εκθέσεων</t>
  </si>
  <si>
    <t>3. Διαχείριση Κινδύνων</t>
  </si>
  <si>
    <t>4. Αξιολόγηση του έργου</t>
  </si>
  <si>
    <t>1. Συλλογή δεδομένων και αναλύσεις</t>
  </si>
  <si>
    <t xml:space="preserve"> 2. Συνηγορία (advocacy), θεσμική παρακολούθηση (watchdog) και παρακολούθηση πολιτικών</t>
  </si>
  <si>
    <t>3. Διευκόλυνση της πρόσβασης σε υπηρεσίες υποστήριξης για την άσκηση και προστασία δικαιωμάτων</t>
  </si>
  <si>
    <t>4. Ευαισθητοποίηση και ενίσχυση της δημόσια συμμετοχής</t>
  </si>
  <si>
    <t>5. Εκπαίδευση και κατάρτιση σε θέματα δικαιωμάτων</t>
  </si>
  <si>
    <t>6. Πρόσβαση στη δικαιοσύνη, νομική ενδυνάμωση και στρατηγική δικαστική εκπροσώπηση (strategic litigation)</t>
  </si>
  <si>
    <t>7. Σχεδιασμός και εφαρμογή στρατηγικών, πρωτοκόλλων και θεσμικών πλαισίων</t>
  </si>
  <si>
    <t>1. Ερευνητική Δημοσιογραφία και Τεκμηριωμένη Δημοσιογραφική Ενημέρωση</t>
  </si>
  <si>
    <t>2. Συνηγορία, Παρακολούθηση και Προστασία της Ελευθερίας των Μέσων Ενημέρωσης</t>
  </si>
  <si>
    <t>3. Ενίσχυση της Ακεραιότητας της Πληροφόρησης</t>
  </si>
  <si>
    <t>4. Παιδεία στα Μέσα Ενημέρωσης και Κριτική Σκέψη</t>
  </si>
  <si>
    <t>5. Ανάπτυξη και εφαρμογή στρατηγικών, πρωτοκόλλων και θεσμικών πλαισίων</t>
  </si>
  <si>
    <t>6. Ενίσχυση της Συμμετοχής των Πολιτών και της Δημόσιας Εμπιστοσύνης</t>
  </si>
  <si>
    <t>1. Εκδηλώσεις επικοινωνίας και εξωστρέφειας</t>
  </si>
  <si>
    <t>2. Ψηφιακή επικοινωνία (διαδικτυακές εκστρατείες και εκστρατείες στα μέσα κοινωνικής δικτύωσης)</t>
  </si>
  <si>
    <t>3. Παραγωγή επικοινωνιακού υλικού και προβολή σε κανάλια επικοινωνίας</t>
  </si>
  <si>
    <t>2. Διοίκηση και εσωτερικά συστήματα</t>
  </si>
  <si>
    <t>5. Διαχείριση προγραμμάτων και αντικτύπου</t>
  </si>
  <si>
    <t>7. Ισοτιμία, διαφορετικότητα, συμπερίληψη και ανθρώπινα δικαιώματα</t>
  </si>
  <si>
    <t>8. Επικοινωνία, διαφάνεια και εξωστρέφεια</t>
  </si>
  <si>
    <t>9. Τεχνολογία και διαχείριση δεδομένων</t>
  </si>
  <si>
    <t>10. Συμμετοχή σε εκδηλώσεις δικτύωσης που διοργανώνονται από τον Διαχειριστή Επιχορήγησης</t>
  </si>
  <si>
    <t>https://commission.europa.eu/funding-and-tenders/procedures-guidelines-tenders/information-contractors-and-beneficiaries/calculate-unit-costs-eligible-travel-costs_en</t>
  </si>
  <si>
    <t>https://ec.europa.eu/info/funding-tenders/opportunities/docs/2021-2027/common/guidance/additional-information-on-unit-costs-and-contributions_en.pdf</t>
  </si>
  <si>
    <t>* Όρια Δαπανών Ταξιδίων</t>
  </si>
  <si>
    <t xml:space="preserve">Τίτλος Δράσης
(συμπληρώστε τον τίτλο κάθε προτεινόμενης δράσης, ο οποίος θα πρέπει να συμφωνεί με τον τίτλο που έχει καταχωρηθεί στο αντίστοιχο πεδίο της αίτησης) </t>
  </si>
  <si>
    <t>Φύλλο "Σύνολα προϋπολογισμών ανά Δράση"</t>
  </si>
  <si>
    <t xml:space="preserve">→ Βάσει της αναλυτικής συμπλήρωσης του εκάστου πίνακα, στο άνω μέρος του κάθε φύλλου εργασίας θα βρείτε το άθροισμα των δαπανών του αντίστοιχου Πακέτου Εργασίας. </t>
  </si>
  <si>
    <r>
      <t xml:space="preserve">Τα ταξίδια πρέπει να υπολογίζονται σύμφωνα με την </t>
    </r>
    <r>
      <rPr>
        <b/>
        <sz val="10"/>
        <color theme="1"/>
        <rFont val="Calibri"/>
        <family val="2"/>
        <charset val="161"/>
        <scheme val="minor"/>
      </rPr>
      <t>Απόφαση Γ (2024) 5405 της 31ης Ιουλίου 2024</t>
    </r>
    <r>
      <rPr>
        <sz val="10"/>
        <color theme="1"/>
        <rFont val="Calibri"/>
        <family val="2"/>
        <charset val="161"/>
        <scheme val="minor"/>
      </rPr>
      <t xml:space="preserve"> η οποία τροποποιήθηκε με την οδηγία Annex 2a και 2b της 1η Μαΐου 2026, ως ανώτατα όρια για τις δαπάνες ταξιδίων λαμβάνονται τα παρακάτω από την οδηγία της 1ης Μαΐου 2026:
</t>
    </r>
    <r>
      <rPr>
        <b/>
        <sz val="10"/>
        <color theme="1"/>
        <rFont val="Calibri"/>
        <family val="2"/>
        <charset val="161"/>
        <scheme val="minor"/>
      </rPr>
      <t>Κόστη μεταφοράς</t>
    </r>
    <r>
      <rPr>
        <sz val="10"/>
        <color theme="1"/>
        <rFont val="Calibri"/>
        <family val="2"/>
        <charset val="161"/>
        <scheme val="minor"/>
      </rPr>
      <t xml:space="preserve"> (αεροπορικά σε συνδυασμό με οδική μεταφορά) (για απόσταση έως 399 χλμ €245 και για απόσταση από 400 χλμ και άνω (πίνακας σελίδας 9)
</t>
    </r>
    <r>
      <rPr>
        <b/>
        <sz val="10"/>
        <color theme="1"/>
        <rFont val="Calibri"/>
        <family val="2"/>
        <charset val="161"/>
        <scheme val="minor"/>
      </rPr>
      <t>Έξοδα ημερήσιας διαμονής</t>
    </r>
    <r>
      <rPr>
        <sz val="10"/>
        <color theme="1"/>
        <rFont val="Calibri"/>
        <family val="2"/>
        <charset val="161"/>
        <scheme val="minor"/>
      </rPr>
      <t xml:space="preserve"> (πίνακας σελίδες 13 έως 17)
</t>
    </r>
    <r>
      <rPr>
        <b/>
        <sz val="10"/>
        <color theme="1"/>
        <rFont val="Calibri"/>
        <family val="2"/>
        <charset val="161"/>
        <scheme val="minor"/>
      </rPr>
      <t>Έξοδα ημερήσιας διατροφής</t>
    </r>
    <r>
      <rPr>
        <sz val="10"/>
        <color theme="1"/>
        <rFont val="Calibri"/>
        <family val="2"/>
        <charset val="161"/>
        <scheme val="minor"/>
      </rPr>
      <t xml:space="preserve"> (πίνακας σελίδες 21 έως 24)</t>
    </r>
  </si>
  <si>
    <t>B1 Δαπάνες Ταξιδίων του Προσωπικού και των Συμμετεχόντων/-ουσών του Έργου</t>
  </si>
  <si>
    <t>B1  Δαπάνες Ταξιδίων του Προσωπικού και των Συμμετεχόντων/-ουσών του Έργου</t>
  </si>
  <si>
    <t xml:space="preserve"> - Εάν όλα ή κάποια κελιά στη στήλη B, C, D, E είναι κόκκινα: Κάποιο από τα κελιά στις στήλες B, C, D ή E δεν έχει συμπληρωθεί και δεν θα εμφανίζεται το σωστό συνολικό ποσό!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</si>
</sst>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00\ &quot;€&quot;_-;\-* #,##0.00\ &quot;€&quot;_-;_-* &quot;-&quot;??\ &quot;€&quot;_-;_-@_-"/>
    <numFmt numFmtId="165" formatCode="_-* #,##0.00_-;\-* #,##0.00_-;_-* &quot;-&quot;??_-;_-@"/>
    <numFmt numFmtId="166" formatCode="#,##0.000"/>
    <numFmt numFmtId="167" formatCode="#,##0.00\ _€"/>
    <numFmt numFmtId="168" formatCode="0.0000"/>
    <numFmt numFmtId="169" formatCode="d/m/yyyy;@"/>
  </numFmts>
  <fonts count="98" x14ac:knownFonts="1">
    <font>
      <sz val="11"/>
      <color theme="1"/>
      <name val="Calibri"/>
      <scheme val="minor"/>
    </font>
    <font>
      <sz val="11"/>
      <color theme="1"/>
      <name val="Calibri"/>
      <family val="2"/>
      <charset val="161"/>
      <scheme val="minor"/>
    </font>
    <font>
      <sz val="11"/>
      <color theme="1"/>
      <name val="Calibri"/>
      <family val="2"/>
      <charset val="161"/>
      <scheme val="minor"/>
    </font>
    <font>
      <sz val="11"/>
      <color theme="1"/>
      <name val="Calibri"/>
      <family val="2"/>
      <charset val="161"/>
    </font>
    <font>
      <sz val="11"/>
      <color theme="1"/>
      <name val="Calibri"/>
      <family val="2"/>
      <charset val="161"/>
    </font>
    <font>
      <b/>
      <sz val="16"/>
      <color theme="1"/>
      <name val="Arial"/>
      <family val="2"/>
      <charset val="161"/>
    </font>
    <font>
      <sz val="11"/>
      <name val="Calibri"/>
      <family val="2"/>
      <charset val="161"/>
    </font>
    <font>
      <sz val="10"/>
      <color theme="1"/>
      <name val="Arial"/>
      <family val="2"/>
      <charset val="161"/>
    </font>
    <font>
      <b/>
      <sz val="10"/>
      <color theme="1"/>
      <name val="Arial"/>
      <family val="2"/>
      <charset val="161"/>
    </font>
    <font>
      <sz val="9"/>
      <color rgb="FF595959"/>
      <name val="Arial"/>
      <family val="2"/>
      <charset val="161"/>
    </font>
    <font>
      <b/>
      <sz val="14"/>
      <color theme="1"/>
      <name val="Arial"/>
      <family val="2"/>
      <charset val="161"/>
    </font>
    <font>
      <sz val="11"/>
      <color theme="1"/>
      <name val="Calibri"/>
      <family val="2"/>
      <charset val="161"/>
    </font>
    <font>
      <sz val="10"/>
      <color rgb="FF0070C0"/>
      <name val="Arial"/>
      <family val="2"/>
      <charset val="161"/>
    </font>
    <font>
      <b/>
      <sz val="10"/>
      <color rgb="FFFF0000"/>
      <name val="Arial"/>
      <family val="2"/>
      <charset val="161"/>
    </font>
    <font>
      <sz val="8"/>
      <color theme="1"/>
      <name val="Arial"/>
      <family val="2"/>
      <charset val="161"/>
    </font>
    <font>
      <b/>
      <sz val="8"/>
      <color theme="1"/>
      <name val="Arial"/>
      <family val="2"/>
      <charset val="161"/>
    </font>
    <font>
      <sz val="9"/>
      <color theme="1"/>
      <name val="Arial"/>
      <family val="2"/>
      <charset val="161"/>
    </font>
    <font>
      <b/>
      <sz val="9"/>
      <color theme="1"/>
      <name val="Arial"/>
      <family val="2"/>
      <charset val="161"/>
    </font>
    <font>
      <sz val="10"/>
      <color rgb="FFFF0000"/>
      <name val="Arial"/>
      <family val="2"/>
      <charset val="161"/>
    </font>
    <font>
      <sz val="11"/>
      <color theme="1"/>
      <name val="Calibri"/>
      <family val="2"/>
      <charset val="161"/>
      <scheme val="minor"/>
    </font>
    <font>
      <b/>
      <sz val="8"/>
      <color rgb="FFFF0000"/>
      <name val="Arial"/>
      <family val="2"/>
      <charset val="161"/>
    </font>
    <font>
      <b/>
      <sz val="10"/>
      <color rgb="FF0070C0"/>
      <name val="Arial"/>
      <family val="2"/>
      <charset val="161"/>
    </font>
    <font>
      <sz val="10"/>
      <color rgb="FF2E75B5"/>
      <name val="Arial"/>
      <family val="2"/>
      <charset val="161"/>
    </font>
    <font>
      <i/>
      <sz val="10"/>
      <color rgb="FFFF0000"/>
      <name val="Arial"/>
      <family val="2"/>
      <charset val="161"/>
    </font>
    <font>
      <sz val="11"/>
      <color theme="1"/>
      <name val="Arial"/>
      <family val="2"/>
      <charset val="161"/>
    </font>
    <font>
      <b/>
      <sz val="9"/>
      <color rgb="FF595959"/>
      <name val="Arial"/>
      <family val="2"/>
      <charset val="161"/>
    </font>
    <font>
      <i/>
      <sz val="10"/>
      <color theme="1"/>
      <name val="Arial"/>
      <family val="2"/>
      <charset val="161"/>
    </font>
    <font>
      <sz val="10"/>
      <color theme="1"/>
      <name val="Arial"/>
      <family val="2"/>
      <charset val="161"/>
    </font>
    <font>
      <b/>
      <sz val="8"/>
      <color theme="1"/>
      <name val="Arial"/>
      <family val="2"/>
      <charset val="161"/>
    </font>
    <font>
      <b/>
      <sz val="9"/>
      <color theme="1"/>
      <name val="Arial"/>
      <family val="2"/>
      <charset val="161"/>
    </font>
    <font>
      <sz val="8"/>
      <name val="Calibri"/>
      <family val="2"/>
      <charset val="161"/>
      <scheme val="minor"/>
    </font>
    <font>
      <b/>
      <sz val="10"/>
      <color rgb="FF0070C0"/>
      <name val="Arial"/>
      <family val="2"/>
      <charset val="161"/>
    </font>
    <font>
      <b/>
      <sz val="10"/>
      <color rgb="FF595959"/>
      <name val="Arial"/>
      <family val="2"/>
      <charset val="161"/>
    </font>
    <font>
      <b/>
      <sz val="18"/>
      <color theme="1"/>
      <name val="Calibri"/>
      <family val="2"/>
      <charset val="161"/>
      <scheme val="minor"/>
    </font>
    <font>
      <sz val="10"/>
      <color rgb="FFFF0000"/>
      <name val="Arial"/>
      <family val="2"/>
      <charset val="161"/>
    </font>
    <font>
      <b/>
      <sz val="14"/>
      <color theme="1"/>
      <name val="Arial"/>
      <family val="2"/>
      <charset val="161"/>
    </font>
    <font>
      <b/>
      <sz val="12"/>
      <color rgb="FFFF0000"/>
      <name val="Arial"/>
      <family val="2"/>
      <charset val="161"/>
    </font>
    <font>
      <sz val="11"/>
      <name val="Calibri"/>
      <family val="2"/>
      <charset val="161"/>
    </font>
    <font>
      <b/>
      <sz val="9"/>
      <color rgb="FF595959"/>
      <name val="Arial"/>
      <family val="2"/>
      <charset val="161"/>
    </font>
    <font>
      <sz val="9"/>
      <name val="Calibri"/>
      <family val="2"/>
      <charset val="161"/>
    </font>
    <font>
      <b/>
      <sz val="11"/>
      <color theme="1"/>
      <name val="Arial"/>
      <family val="2"/>
      <charset val="161"/>
    </font>
    <font>
      <b/>
      <sz val="16"/>
      <color rgb="FFFF0000"/>
      <name val="Arial"/>
      <family val="2"/>
      <charset val="161"/>
    </font>
    <font>
      <sz val="16"/>
      <name val="Calibri"/>
      <family val="2"/>
      <charset val="161"/>
    </font>
    <font>
      <b/>
      <sz val="10"/>
      <color rgb="FFFF0000"/>
      <name val="Arial"/>
      <family val="2"/>
      <charset val="161"/>
    </font>
    <font>
      <b/>
      <sz val="11"/>
      <color rgb="FF595959"/>
      <name val="Arial"/>
      <family val="2"/>
      <charset val="161"/>
    </font>
    <font>
      <sz val="9"/>
      <color theme="1"/>
      <name val="Arial"/>
      <family val="2"/>
      <charset val="161"/>
    </font>
    <font>
      <b/>
      <sz val="11"/>
      <color rgb="FFFF0000"/>
      <name val="Arial"/>
      <family val="2"/>
      <charset val="161"/>
    </font>
    <font>
      <b/>
      <sz val="24"/>
      <color theme="1"/>
      <name val="Calibri"/>
      <family val="2"/>
      <charset val="161"/>
      <scheme val="minor"/>
    </font>
    <font>
      <b/>
      <sz val="10"/>
      <name val="Calibri"/>
      <family val="2"/>
      <charset val="161"/>
    </font>
    <font>
      <b/>
      <sz val="14"/>
      <name val="Calibri"/>
      <family val="2"/>
      <charset val="161"/>
    </font>
    <font>
      <sz val="11"/>
      <color theme="1"/>
      <name val="Arial"/>
      <family val="2"/>
      <charset val="161"/>
    </font>
    <font>
      <b/>
      <sz val="20"/>
      <name val="Arial"/>
      <family val="2"/>
      <charset val="161"/>
    </font>
    <font>
      <sz val="14"/>
      <color rgb="FF000000"/>
      <name val="Times New Roman"/>
      <family val="1"/>
      <charset val="161"/>
    </font>
    <font>
      <b/>
      <sz val="9"/>
      <name val="Arial"/>
      <family val="2"/>
      <charset val="161"/>
    </font>
    <font>
      <b/>
      <sz val="14"/>
      <name val="Arial"/>
      <family val="2"/>
      <charset val="161"/>
    </font>
    <font>
      <sz val="10"/>
      <name val="Arial"/>
      <family val="2"/>
      <charset val="161"/>
    </font>
    <font>
      <b/>
      <sz val="10"/>
      <name val="Arial"/>
      <family val="2"/>
      <charset val="161"/>
    </font>
    <font>
      <sz val="9"/>
      <name val="Arial"/>
      <family val="2"/>
      <charset val="161"/>
    </font>
    <font>
      <sz val="11"/>
      <name val="Arial"/>
      <family val="2"/>
      <charset val="161"/>
    </font>
    <font>
      <b/>
      <sz val="12"/>
      <name val="Arial"/>
      <family val="2"/>
      <charset val="161"/>
    </font>
    <font>
      <b/>
      <sz val="11"/>
      <name val="Arial"/>
      <family val="2"/>
      <charset val="161"/>
    </font>
    <font>
      <b/>
      <sz val="14"/>
      <color theme="1"/>
      <name val="Calibri"/>
      <family val="2"/>
      <charset val="161"/>
      <scheme val="minor"/>
    </font>
    <font>
      <b/>
      <u/>
      <sz val="10"/>
      <color theme="1"/>
      <name val="Calibri"/>
      <family val="2"/>
      <charset val="161"/>
      <scheme val="minor"/>
    </font>
    <font>
      <sz val="10"/>
      <color theme="1"/>
      <name val="Calibri"/>
      <family val="2"/>
      <charset val="161"/>
      <scheme val="minor"/>
    </font>
    <font>
      <b/>
      <sz val="10"/>
      <color theme="1"/>
      <name val="Calibri"/>
      <family val="2"/>
      <charset val="161"/>
      <scheme val="minor"/>
    </font>
    <font>
      <sz val="11"/>
      <color theme="1"/>
      <name val="Calibri"/>
      <family val="2"/>
      <charset val="161"/>
      <scheme val="minor"/>
    </font>
    <font>
      <sz val="14"/>
      <color theme="1"/>
      <name val="Arial"/>
      <family val="2"/>
      <charset val="161"/>
    </font>
    <font>
      <b/>
      <sz val="12"/>
      <color theme="1"/>
      <name val="Arial"/>
      <family val="2"/>
      <charset val="161"/>
    </font>
    <font>
      <b/>
      <sz val="9"/>
      <color rgb="FFFF0000"/>
      <name val="Arial"/>
      <family val="2"/>
      <charset val="161"/>
    </font>
    <font>
      <sz val="16"/>
      <color theme="1"/>
      <name val="Arial"/>
      <family val="2"/>
      <charset val="161"/>
    </font>
    <font>
      <sz val="8"/>
      <name val="Calibri"/>
      <family val="2"/>
      <charset val="161"/>
      <scheme val="minor"/>
    </font>
    <font>
      <sz val="11"/>
      <color theme="1"/>
      <name val="Calibri"/>
      <family val="2"/>
      <charset val="161"/>
      <scheme val="minor"/>
    </font>
    <font>
      <b/>
      <sz val="24"/>
      <color theme="0"/>
      <name val="Calibri"/>
      <family val="2"/>
      <charset val="161"/>
      <scheme val="minor"/>
    </font>
    <font>
      <b/>
      <sz val="11"/>
      <color rgb="FFC00000"/>
      <name val="Arial"/>
      <family val="2"/>
      <charset val="161"/>
    </font>
    <font>
      <sz val="24"/>
      <color theme="1"/>
      <name val="Calibri"/>
      <family val="2"/>
      <charset val="161"/>
      <scheme val="minor"/>
    </font>
    <font>
      <sz val="8"/>
      <color theme="2"/>
      <name val="Arial"/>
      <family val="2"/>
      <charset val="161"/>
    </font>
    <font>
      <b/>
      <sz val="8"/>
      <color theme="2"/>
      <name val="Arial"/>
      <family val="2"/>
      <charset val="161"/>
    </font>
    <font>
      <b/>
      <sz val="9"/>
      <color theme="2"/>
      <name val="Arial"/>
      <family val="2"/>
      <charset val="161"/>
    </font>
    <font>
      <sz val="8"/>
      <color theme="0"/>
      <name val="Arial"/>
      <family val="2"/>
      <charset val="161"/>
    </font>
    <font>
      <b/>
      <sz val="9"/>
      <color theme="0"/>
      <name val="Arial"/>
      <family val="2"/>
      <charset val="161"/>
    </font>
    <font>
      <b/>
      <sz val="8"/>
      <color theme="0"/>
      <name val="Arial"/>
      <family val="2"/>
      <charset val="161"/>
    </font>
    <font>
      <sz val="11"/>
      <color theme="2"/>
      <name val="Arial"/>
      <family val="2"/>
      <charset val="161"/>
    </font>
    <font>
      <sz val="11"/>
      <color theme="0"/>
      <name val="Arial"/>
      <family val="2"/>
      <charset val="161"/>
    </font>
    <font>
      <sz val="16"/>
      <name val="Arial"/>
      <family val="2"/>
      <charset val="161"/>
    </font>
    <font>
      <sz val="48"/>
      <color rgb="FF00B0F0"/>
      <name val="Calibri"/>
      <family val="2"/>
      <charset val="161"/>
      <scheme val="minor"/>
    </font>
    <font>
      <sz val="11"/>
      <color theme="0"/>
      <name val="Calibri"/>
      <family val="2"/>
      <charset val="161"/>
      <scheme val="minor"/>
    </font>
    <font>
      <sz val="10"/>
      <color theme="0"/>
      <name val="Arial"/>
      <family val="2"/>
      <charset val="161"/>
    </font>
    <font>
      <sz val="11"/>
      <color theme="0"/>
      <name val="Calibri"/>
      <family val="2"/>
      <charset val="161"/>
      <scheme val="minor"/>
    </font>
    <font>
      <b/>
      <sz val="14"/>
      <color theme="0"/>
      <name val="Arial"/>
      <family val="2"/>
      <charset val="161"/>
    </font>
    <font>
      <sz val="11"/>
      <color theme="0"/>
      <name val="Calibri"/>
      <family val="2"/>
      <charset val="161"/>
    </font>
    <font>
      <sz val="9"/>
      <color theme="0"/>
      <name val="Arial"/>
      <family val="2"/>
      <charset val="161"/>
    </font>
    <font>
      <b/>
      <sz val="10"/>
      <color theme="0"/>
      <name val="Arial"/>
      <family val="2"/>
      <charset val="161"/>
    </font>
    <font>
      <b/>
      <sz val="20"/>
      <color theme="1"/>
      <name val="Arial"/>
      <family val="2"/>
      <charset val="161"/>
    </font>
    <font>
      <b/>
      <sz val="14"/>
      <color rgb="FFFF0000"/>
      <name val="Arial"/>
      <family val="2"/>
      <charset val="161"/>
    </font>
    <font>
      <b/>
      <sz val="18"/>
      <color theme="1"/>
      <name val="Arial"/>
      <family val="2"/>
      <charset val="161"/>
    </font>
    <font>
      <u/>
      <sz val="11"/>
      <color theme="10"/>
      <name val="Calibri"/>
      <family val="2"/>
      <charset val="161"/>
      <scheme val="minor"/>
    </font>
    <font>
      <sz val="12"/>
      <color theme="0"/>
      <name val="Arial"/>
      <family val="2"/>
      <charset val="161"/>
    </font>
    <font>
      <b/>
      <sz val="18"/>
      <color theme="0"/>
      <name val="Calibri"/>
      <family val="2"/>
      <charset val="161"/>
      <scheme val="minor"/>
    </font>
  </fonts>
  <fills count="13">
    <fill>
      <patternFill patternType="none"/>
    </fill>
    <fill>
      <patternFill patternType="gray125"/>
    </fill>
    <fill>
      <patternFill patternType="solid">
        <fgColor rgb="FFADB9CA"/>
        <bgColor rgb="FFADB9CA"/>
      </patternFill>
    </fill>
    <fill>
      <patternFill patternType="solid">
        <fgColor rgb="FFD9D9D9"/>
        <bgColor rgb="FFD9D9D9"/>
      </patternFill>
    </fill>
    <fill>
      <patternFill patternType="solid">
        <fgColor rgb="FFFFFF99"/>
        <bgColor rgb="FFFFFF99"/>
      </patternFill>
    </fill>
    <fill>
      <patternFill patternType="solid">
        <fgColor rgb="FF00B050"/>
        <bgColor rgb="FF00B050"/>
      </patternFill>
    </fill>
    <fill>
      <patternFill patternType="solid">
        <fgColor rgb="FFE6E6E6"/>
        <bgColor rgb="FFE6E6E6"/>
      </patternFill>
    </fill>
    <fill>
      <patternFill patternType="solid">
        <fgColor rgb="FFFFFFFF"/>
        <bgColor rgb="FFFFFFFF"/>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2" tint="-0.14999847407452621"/>
        <bgColor rgb="FFFFFFFF"/>
      </patternFill>
    </fill>
  </fills>
  <borders count="78">
    <border>
      <left/>
      <right/>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thick">
        <color theme="0" tint="-0.34998626667073579"/>
      </left>
      <right style="thick">
        <color theme="0" tint="-0.34998626667073579"/>
      </right>
      <top style="thick">
        <color theme="0" tint="-0.34998626667073579"/>
      </top>
      <bottom style="thick">
        <color theme="0" tint="-0.34998626667073579"/>
      </bottom>
      <diagonal/>
    </border>
    <border>
      <left style="medium">
        <color indexed="64"/>
      </left>
      <right style="medium">
        <color indexed="64"/>
      </right>
      <top style="medium">
        <color indexed="64"/>
      </top>
      <bottom style="medium">
        <color indexed="64"/>
      </bottom>
      <diagonal/>
    </border>
    <border>
      <left style="thick">
        <color theme="0" tint="-0.34998626667073579"/>
      </left>
      <right style="thick">
        <color theme="0" tint="-0.34998626667073579"/>
      </right>
      <top style="medium">
        <color indexed="64"/>
      </top>
      <bottom style="medium">
        <color indexed="64"/>
      </bottom>
      <diagonal/>
    </border>
    <border>
      <left style="thick">
        <color theme="0" tint="-0.34998626667073579"/>
      </left>
      <right style="medium">
        <color indexed="64"/>
      </right>
      <top style="medium">
        <color indexed="64"/>
      </top>
      <bottom style="medium">
        <color indexed="64"/>
      </bottom>
      <diagonal/>
    </border>
    <border>
      <left style="medium">
        <color indexed="64"/>
      </left>
      <right style="thick">
        <color theme="0" tint="-0.34998626667073579"/>
      </right>
      <top style="medium">
        <color indexed="64"/>
      </top>
      <bottom style="thick">
        <color theme="0" tint="-0.34998626667073579"/>
      </bottom>
      <diagonal/>
    </border>
    <border>
      <left style="thick">
        <color theme="0" tint="-0.34998626667073579"/>
      </left>
      <right style="thick">
        <color theme="0" tint="-0.34998626667073579"/>
      </right>
      <top style="medium">
        <color indexed="64"/>
      </top>
      <bottom style="thick">
        <color theme="0" tint="-0.34998626667073579"/>
      </bottom>
      <diagonal/>
    </border>
    <border>
      <left style="thick">
        <color theme="0" tint="-0.34998626667073579"/>
      </left>
      <right style="medium">
        <color indexed="64"/>
      </right>
      <top style="medium">
        <color indexed="64"/>
      </top>
      <bottom style="thick">
        <color theme="0" tint="-0.34998626667073579"/>
      </bottom>
      <diagonal/>
    </border>
    <border>
      <left style="medium">
        <color indexed="64"/>
      </left>
      <right style="thick">
        <color theme="0" tint="-0.34998626667073579"/>
      </right>
      <top style="thick">
        <color theme="0" tint="-0.34998626667073579"/>
      </top>
      <bottom style="thick">
        <color theme="0" tint="-0.34998626667073579"/>
      </bottom>
      <diagonal/>
    </border>
    <border>
      <left style="thick">
        <color theme="0" tint="-0.34998626667073579"/>
      </left>
      <right style="medium">
        <color indexed="64"/>
      </right>
      <top style="thick">
        <color theme="0" tint="-0.34998626667073579"/>
      </top>
      <bottom style="thick">
        <color theme="0" tint="-0.34998626667073579"/>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ck">
        <color theme="0" tint="-0.34998626667073579"/>
      </bottom>
      <diagonal/>
    </border>
    <border>
      <left style="medium">
        <color indexed="64"/>
      </left>
      <right/>
      <top style="thick">
        <color theme="0" tint="-0.34998626667073579"/>
      </top>
      <bottom style="medium">
        <color indexed="64"/>
      </bottom>
      <diagonal/>
    </border>
    <border>
      <left style="medium">
        <color indexed="64"/>
      </left>
      <right/>
      <top style="medium">
        <color indexed="64"/>
      </top>
      <bottom style="medium">
        <color indexed="64"/>
      </bottom>
      <diagonal/>
    </border>
    <border>
      <left style="medium">
        <color indexed="64"/>
      </left>
      <right/>
      <top style="thick">
        <color theme="0" tint="-0.34998626667073579"/>
      </top>
      <bottom style="thick">
        <color theme="0" tint="-0.34998626667073579"/>
      </bottom>
      <diagonal/>
    </border>
    <border>
      <left/>
      <right style="medium">
        <color indexed="64"/>
      </right>
      <top style="medium">
        <color indexed="64"/>
      </top>
      <bottom style="medium">
        <color indexed="64"/>
      </bottom>
      <diagonal/>
    </border>
    <border>
      <left style="thick">
        <color theme="0" tint="-0.34998626667073579"/>
      </left>
      <right style="thick">
        <color theme="0" tint="-0.34998626667073579"/>
      </right>
      <top/>
      <bottom style="medium">
        <color indexed="64"/>
      </bottom>
      <diagonal/>
    </border>
    <border>
      <left style="thick">
        <color theme="0" tint="-0.34998626667073579"/>
      </left>
      <right style="medium">
        <color indexed="64"/>
      </right>
      <top/>
      <bottom style="medium">
        <color indexed="64"/>
      </bottom>
      <diagonal/>
    </border>
    <border>
      <left style="medium">
        <color indexed="64"/>
      </left>
      <right/>
      <top/>
      <bottom style="medium">
        <color indexed="64"/>
      </bottom>
      <diagonal/>
    </border>
    <border>
      <left/>
      <right style="thick">
        <color theme="0" tint="-0.34998626667073579"/>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thin">
        <color rgb="FF000000"/>
      </right>
      <top/>
      <bottom style="thin">
        <color rgb="FF000000"/>
      </bottom>
      <diagonal/>
    </border>
    <border>
      <left/>
      <right/>
      <top/>
      <bottom style="thin">
        <color indexed="64"/>
      </bottom>
      <diagonal/>
    </border>
    <border>
      <left/>
      <right style="thin">
        <color indexed="64"/>
      </right>
      <top style="thin">
        <color rgb="FF000000"/>
      </top>
      <bottom style="thin">
        <color rgb="FF000000"/>
      </bottom>
      <diagonal/>
    </border>
    <border>
      <left style="medium">
        <color indexed="64"/>
      </left>
      <right style="medium">
        <color indexed="64"/>
      </right>
      <top style="medium">
        <color indexed="64"/>
      </top>
      <bottom style="thick">
        <color theme="0" tint="-0.34998626667073579"/>
      </bottom>
      <diagonal/>
    </border>
    <border>
      <left style="medium">
        <color indexed="64"/>
      </left>
      <right style="medium">
        <color indexed="64"/>
      </right>
      <top style="thick">
        <color theme="0" tint="-0.34998626667073579"/>
      </top>
      <bottom style="thick">
        <color theme="0" tint="-0.34998626667073579"/>
      </bottom>
      <diagonal/>
    </border>
    <border>
      <left/>
      <right style="thick">
        <color theme="0" tint="-0.34998626667073579"/>
      </right>
      <top/>
      <bottom style="medium">
        <color indexed="64"/>
      </bottom>
      <diagonal/>
    </border>
    <border>
      <left/>
      <right style="medium">
        <color indexed="64"/>
      </right>
      <top style="medium">
        <color indexed="64"/>
      </top>
      <bottom style="thick">
        <color theme="0" tint="-0.34998626667073579"/>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medium">
        <color indexed="64"/>
      </left>
      <right/>
      <top style="thick">
        <color theme="0" tint="-0.34998626667073579"/>
      </top>
      <bottom/>
      <diagonal/>
    </border>
    <border>
      <left style="medium">
        <color indexed="64"/>
      </left>
      <right style="thick">
        <color theme="0" tint="-0.34998626667073579"/>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style="medium">
        <color indexed="64"/>
      </top>
      <bottom style="medium">
        <color indexed="64"/>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indexed="64"/>
      </bottom>
      <diagonal/>
    </border>
    <border>
      <left/>
      <right/>
      <top/>
      <bottom style="medium">
        <color indexed="64"/>
      </bottom>
      <diagonal/>
    </border>
    <border>
      <left style="thin">
        <color rgb="FF000000"/>
      </left>
      <right/>
      <top/>
      <bottom/>
      <diagonal/>
    </border>
    <border>
      <left style="thin">
        <color indexed="64"/>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style="thin">
        <color indexed="64"/>
      </left>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right style="thin">
        <color indexed="64"/>
      </right>
      <top style="thin">
        <color indexed="64"/>
      </top>
      <bottom style="thin">
        <color indexed="64"/>
      </bottom>
      <diagonal/>
    </border>
    <border>
      <left/>
      <right/>
      <top style="medium">
        <color rgb="FF000000"/>
      </top>
      <bottom/>
      <diagonal/>
    </border>
    <border>
      <left/>
      <right/>
      <top style="thin">
        <color indexed="64"/>
      </top>
      <bottom/>
      <diagonal/>
    </border>
  </borders>
  <cellStyleXfs count="4">
    <xf numFmtId="0" fontId="0" fillId="0" borderId="0"/>
    <xf numFmtId="9" fontId="65" fillId="0" borderId="0" applyFont="0" applyFill="0" applyBorder="0" applyAlignment="0" applyProtection="0"/>
    <xf numFmtId="164" fontId="71" fillId="0" borderId="0" applyFont="0" applyFill="0" applyBorder="0" applyAlignment="0" applyProtection="0"/>
    <xf numFmtId="0" fontId="95" fillId="0" borderId="0" applyNumberFormat="0" applyFill="0" applyBorder="0" applyAlignment="0" applyProtection="0"/>
  </cellStyleXfs>
  <cellXfs count="408">
    <xf numFmtId="0" fontId="0" fillId="0" borderId="0" xfId="0"/>
    <xf numFmtId="0" fontId="7" fillId="0" borderId="0" xfId="0" applyFont="1" applyAlignment="1" applyProtection="1">
      <alignment vertical="center" wrapText="1"/>
      <protection hidden="1"/>
    </xf>
    <xf numFmtId="0" fontId="0" fillId="0" borderId="0" xfId="0" applyProtection="1">
      <protection hidden="1"/>
    </xf>
    <xf numFmtId="0" fontId="5" fillId="0" borderId="0" xfId="0" applyFont="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0" fontId="52" fillId="0" borderId="0" xfId="0" applyFont="1" applyProtection="1">
      <protection hidden="1"/>
    </xf>
    <xf numFmtId="0" fontId="0" fillId="9" borderId="0" xfId="0" applyFill="1" applyProtection="1">
      <protection hidden="1"/>
    </xf>
    <xf numFmtId="0" fontId="33" fillId="9" borderId="0" xfId="0" applyFont="1" applyFill="1" applyProtection="1">
      <protection hidden="1"/>
    </xf>
    <xf numFmtId="0" fontId="32" fillId="3" borderId="48" xfId="0" applyFont="1" applyFill="1" applyBorder="1" applyAlignment="1" applyProtection="1">
      <alignment horizontal="center" vertical="center" wrapText="1"/>
      <protection hidden="1"/>
    </xf>
    <xf numFmtId="0" fontId="32" fillId="3" borderId="49" xfId="0" applyFont="1" applyFill="1" applyBorder="1" applyAlignment="1" applyProtection="1">
      <alignment horizontal="center" vertical="center" wrapText="1"/>
      <protection hidden="1"/>
    </xf>
    <xf numFmtId="0" fontId="32" fillId="3" borderId="50" xfId="0" applyFont="1" applyFill="1" applyBorder="1" applyAlignment="1" applyProtection="1">
      <alignment horizontal="center" vertical="center" wrapText="1"/>
      <protection hidden="1"/>
    </xf>
    <xf numFmtId="0" fontId="38" fillId="0" borderId="14" xfId="0" applyFont="1" applyBorder="1" applyAlignment="1" applyProtection="1">
      <alignment horizontal="center" vertical="center" wrapText="1"/>
      <protection hidden="1"/>
    </xf>
    <xf numFmtId="0" fontId="38" fillId="10" borderId="14" xfId="0" applyFont="1" applyFill="1" applyBorder="1" applyAlignment="1" applyProtection="1">
      <alignment horizontal="left" vertical="center" wrapText="1"/>
      <protection locked="0"/>
    </xf>
    <xf numFmtId="0" fontId="9" fillId="11" borderId="14" xfId="0" applyFont="1" applyFill="1" applyBorder="1" applyAlignment="1" applyProtection="1">
      <alignment horizontal="left" vertical="center" wrapText="1"/>
      <protection locked="0"/>
    </xf>
    <xf numFmtId="0" fontId="9" fillId="11" borderId="52" xfId="0" applyFont="1" applyFill="1" applyBorder="1" applyAlignment="1" applyProtection="1">
      <alignment horizontal="left" vertical="center" wrapText="1"/>
      <protection locked="0"/>
    </xf>
    <xf numFmtId="0" fontId="10" fillId="0" borderId="0" xfId="0" applyFont="1" applyAlignment="1" applyProtection="1">
      <alignment vertical="center" wrapText="1"/>
      <protection hidden="1"/>
    </xf>
    <xf numFmtId="0" fontId="11" fillId="0" borderId="5" xfId="0" applyFont="1" applyBorder="1" applyAlignment="1" applyProtection="1">
      <alignment wrapText="1"/>
      <protection hidden="1"/>
    </xf>
    <xf numFmtId="0" fontId="4" fillId="0" borderId="5" xfId="0" applyFont="1" applyBorder="1" applyProtection="1">
      <protection hidden="1"/>
    </xf>
    <xf numFmtId="0" fontId="11" fillId="0" borderId="0" xfId="0" applyFont="1" applyProtection="1">
      <protection hidden="1"/>
    </xf>
    <xf numFmtId="0" fontId="11" fillId="0" borderId="5" xfId="0" applyFont="1" applyBorder="1" applyProtection="1">
      <protection hidden="1"/>
    </xf>
    <xf numFmtId="165" fontId="7" fillId="0" borderId="5" xfId="0" applyNumberFormat="1" applyFont="1" applyBorder="1" applyProtection="1">
      <protection hidden="1"/>
    </xf>
    <xf numFmtId="0" fontId="12" fillId="0" borderId="0" xfId="0" applyFont="1" applyProtection="1">
      <protection hidden="1"/>
    </xf>
    <xf numFmtId="165" fontId="11" fillId="0" borderId="5" xfId="0" applyNumberFormat="1" applyFont="1" applyBorder="1" applyProtection="1">
      <protection hidden="1"/>
    </xf>
    <xf numFmtId="0" fontId="7" fillId="0" borderId="0" xfId="0" applyFont="1" applyAlignment="1" applyProtection="1">
      <alignment horizontal="left" wrapText="1"/>
      <protection hidden="1"/>
    </xf>
    <xf numFmtId="0" fontId="14" fillId="0" borderId="0" xfId="0" applyFont="1" applyAlignment="1" applyProtection="1">
      <alignment horizontal="right"/>
      <protection hidden="1"/>
    </xf>
    <xf numFmtId="0" fontId="15" fillId="0" borderId="0" xfId="0" applyFont="1" applyAlignment="1" applyProtection="1">
      <alignment horizontal="left" wrapText="1"/>
      <protection hidden="1"/>
    </xf>
    <xf numFmtId="0" fontId="28" fillId="0" borderId="0" xfId="0" applyFont="1" applyAlignment="1" applyProtection="1">
      <alignment horizontal="left" wrapText="1"/>
      <protection hidden="1"/>
    </xf>
    <xf numFmtId="0" fontId="11" fillId="0" borderId="0" xfId="0" applyFont="1" applyAlignment="1" applyProtection="1">
      <alignment wrapText="1"/>
      <protection hidden="1"/>
    </xf>
    <xf numFmtId="0" fontId="14" fillId="0" borderId="0" xfId="0" applyFont="1" applyProtection="1">
      <protection hidden="1"/>
    </xf>
    <xf numFmtId="0" fontId="16" fillId="0" borderId="0" xfId="0" applyFont="1" applyProtection="1">
      <protection hidden="1"/>
    </xf>
    <xf numFmtId="0" fontId="4" fillId="0" borderId="14" xfId="0" applyFont="1" applyBorder="1" applyProtection="1">
      <protection hidden="1"/>
    </xf>
    <xf numFmtId="0" fontId="11" fillId="0" borderId="11" xfId="0" applyFont="1" applyBorder="1" applyProtection="1">
      <protection hidden="1"/>
    </xf>
    <xf numFmtId="0" fontId="15" fillId="0" borderId="0" xfId="0" applyFont="1" applyAlignment="1" applyProtection="1">
      <alignment horizontal="left" vertical="top" wrapText="1"/>
      <protection hidden="1"/>
    </xf>
    <xf numFmtId="4" fontId="40" fillId="4" borderId="5" xfId="0" applyNumberFormat="1" applyFont="1" applyFill="1" applyBorder="1" applyAlignment="1" applyProtection="1">
      <alignment vertical="center" wrapText="1"/>
      <protection hidden="1"/>
    </xf>
    <xf numFmtId="4" fontId="15" fillId="0" borderId="0" xfId="0" applyNumberFormat="1" applyFont="1" applyAlignment="1" applyProtection="1">
      <alignment vertical="top" wrapText="1"/>
      <protection hidden="1"/>
    </xf>
    <xf numFmtId="0" fontId="17" fillId="0" borderId="0" xfId="0" applyFont="1" applyAlignment="1" applyProtection="1">
      <alignment horizontal="left" vertical="top" wrapText="1"/>
      <protection hidden="1"/>
    </xf>
    <xf numFmtId="0" fontId="11" fillId="0" borderId="13" xfId="0" applyFont="1" applyBorder="1" applyProtection="1">
      <protection hidden="1"/>
    </xf>
    <xf numFmtId="0" fontId="7" fillId="0" borderId="0" xfId="0" applyFont="1" applyProtection="1">
      <protection hidden="1"/>
    </xf>
    <xf numFmtId="0" fontId="11" fillId="0" borderId="0" xfId="0" applyFont="1" applyAlignment="1" applyProtection="1">
      <alignment horizontal="right"/>
      <protection hidden="1"/>
    </xf>
    <xf numFmtId="0" fontId="34" fillId="0" borderId="13" xfId="0" applyFont="1" applyBorder="1" applyAlignment="1" applyProtection="1">
      <alignment horizontal="center" wrapText="1"/>
      <protection hidden="1"/>
    </xf>
    <xf numFmtId="0" fontId="27" fillId="0" borderId="14" xfId="0" applyFont="1" applyBorder="1" applyProtection="1">
      <protection hidden="1"/>
    </xf>
    <xf numFmtId="0" fontId="19" fillId="0" borderId="13" xfId="0" applyFont="1" applyBorder="1" applyProtection="1">
      <protection hidden="1"/>
    </xf>
    <xf numFmtId="0" fontId="6" fillId="0" borderId="13" xfId="0" applyFont="1" applyBorder="1" applyProtection="1">
      <protection hidden="1"/>
    </xf>
    <xf numFmtId="0" fontId="7" fillId="0" borderId="0" xfId="0" applyFont="1" applyAlignment="1" applyProtection="1">
      <alignment wrapText="1"/>
      <protection hidden="1"/>
    </xf>
    <xf numFmtId="10" fontId="15" fillId="0" borderId="0" xfId="0" applyNumberFormat="1" applyFont="1" applyAlignment="1" applyProtection="1">
      <alignment horizontal="left" vertical="center" wrapText="1"/>
      <protection hidden="1"/>
    </xf>
    <xf numFmtId="0" fontId="20" fillId="0" borderId="0" xfId="0" applyFont="1" applyAlignment="1" applyProtection="1">
      <alignment horizontal="left" vertical="center"/>
      <protection hidden="1"/>
    </xf>
    <xf numFmtId="0" fontId="18" fillId="0" borderId="13" xfId="0" applyFont="1" applyBorder="1" applyAlignment="1" applyProtection="1">
      <alignment wrapText="1"/>
      <protection hidden="1"/>
    </xf>
    <xf numFmtId="0" fontId="4" fillId="0" borderId="6" xfId="0" applyFont="1" applyBorder="1" applyProtection="1">
      <protection hidden="1"/>
    </xf>
    <xf numFmtId="0" fontId="18" fillId="0" borderId="0" xfId="0" applyFont="1" applyAlignment="1" applyProtection="1">
      <alignment wrapText="1"/>
      <protection hidden="1"/>
    </xf>
    <xf numFmtId="0" fontId="15" fillId="0" borderId="0" xfId="0" applyFont="1" applyAlignment="1" applyProtection="1">
      <alignment horizontal="left" vertical="center"/>
      <protection hidden="1"/>
    </xf>
    <xf numFmtId="4" fontId="15" fillId="0" borderId="0" xfId="0" applyNumberFormat="1" applyFont="1" applyAlignment="1" applyProtection="1">
      <alignment vertical="center" wrapText="1"/>
      <protection hidden="1"/>
    </xf>
    <xf numFmtId="0" fontId="7" fillId="0" borderId="13" xfId="0" applyFont="1" applyBorder="1" applyAlignment="1" applyProtection="1">
      <alignment vertical="center" wrapText="1"/>
      <protection hidden="1"/>
    </xf>
    <xf numFmtId="4" fontId="15" fillId="0" borderId="13" xfId="0" applyNumberFormat="1" applyFont="1" applyBorder="1" applyAlignment="1" applyProtection="1">
      <alignment vertical="center" wrapText="1"/>
      <protection hidden="1"/>
    </xf>
    <xf numFmtId="0" fontId="4" fillId="0" borderId="8" xfId="0" applyFont="1" applyBorder="1" applyProtection="1">
      <protection hidden="1"/>
    </xf>
    <xf numFmtId="0" fontId="11" fillId="0" borderId="0" xfId="0" applyFont="1" applyAlignment="1" applyProtection="1">
      <alignment vertical="center"/>
      <protection hidden="1"/>
    </xf>
    <xf numFmtId="0" fontId="16" fillId="0" borderId="0" xfId="0" applyFont="1" applyAlignment="1" applyProtection="1">
      <alignment vertical="top" wrapText="1"/>
      <protection hidden="1"/>
    </xf>
    <xf numFmtId="4" fontId="11" fillId="0" borderId="0" xfId="0" applyNumberFormat="1" applyFont="1" applyAlignment="1" applyProtection="1">
      <alignment horizontal="right"/>
      <protection hidden="1"/>
    </xf>
    <xf numFmtId="4" fontId="17" fillId="0" borderId="0" xfId="0" applyNumberFormat="1" applyFont="1" applyProtection="1">
      <protection hidden="1"/>
    </xf>
    <xf numFmtId="0" fontId="45" fillId="0" borderId="0" xfId="0" applyFont="1" applyAlignment="1" applyProtection="1">
      <alignment vertical="top" wrapText="1"/>
      <protection hidden="1"/>
    </xf>
    <xf numFmtId="0" fontId="11" fillId="5" borderId="13" xfId="0" applyFont="1" applyFill="1" applyBorder="1" applyProtection="1">
      <protection hidden="1"/>
    </xf>
    <xf numFmtId="0" fontId="7" fillId="5" borderId="13" xfId="0" applyFont="1" applyFill="1" applyBorder="1" applyProtection="1">
      <protection hidden="1"/>
    </xf>
    <xf numFmtId="0" fontId="11" fillId="5" borderId="13" xfId="0" applyFont="1" applyFill="1" applyBorder="1" applyAlignment="1" applyProtection="1">
      <alignment horizontal="right"/>
      <protection hidden="1"/>
    </xf>
    <xf numFmtId="0" fontId="15" fillId="5" borderId="13" xfId="0" applyFont="1" applyFill="1" applyBorder="1" applyAlignment="1" applyProtection="1">
      <alignment horizontal="center"/>
      <protection hidden="1"/>
    </xf>
    <xf numFmtId="0" fontId="14" fillId="5" borderId="13" xfId="0" applyFont="1" applyFill="1" applyBorder="1" applyAlignment="1" applyProtection="1">
      <alignment wrapText="1"/>
      <protection hidden="1"/>
    </xf>
    <xf numFmtId="49" fontId="14" fillId="5" borderId="13" xfId="0" applyNumberFormat="1" applyFont="1" applyFill="1" applyBorder="1" applyAlignment="1" applyProtection="1">
      <alignment horizontal="center" wrapText="1"/>
      <protection hidden="1"/>
    </xf>
    <xf numFmtId="4" fontId="14" fillId="5" borderId="13" xfId="0" applyNumberFormat="1" applyFont="1" applyFill="1" applyBorder="1" applyProtection="1">
      <protection hidden="1"/>
    </xf>
    <xf numFmtId="166" fontId="14" fillId="5" borderId="13" xfId="0" applyNumberFormat="1" applyFont="1" applyFill="1" applyBorder="1" applyProtection="1">
      <protection hidden="1"/>
    </xf>
    <xf numFmtId="0" fontId="21" fillId="0" borderId="14" xfId="0" applyFont="1" applyBorder="1" applyAlignment="1" applyProtection="1">
      <alignment horizontal="center"/>
      <protection hidden="1"/>
    </xf>
    <xf numFmtId="0" fontId="31" fillId="0" borderId="14" xfId="0" applyFont="1" applyBorder="1" applyAlignment="1" applyProtection="1">
      <alignment horizontal="center" wrapText="1"/>
      <protection hidden="1"/>
    </xf>
    <xf numFmtId="0" fontId="3" fillId="5" borderId="13" xfId="0" applyFont="1" applyFill="1" applyBorder="1" applyAlignment="1" applyProtection="1">
      <alignment horizontal="right"/>
      <protection hidden="1"/>
    </xf>
    <xf numFmtId="0" fontId="15" fillId="0" borderId="0" xfId="0" applyFont="1" applyAlignment="1" applyProtection="1">
      <alignment horizontal="center"/>
      <protection hidden="1"/>
    </xf>
    <xf numFmtId="0" fontId="14" fillId="0" borderId="0" xfId="0" applyFont="1" applyAlignment="1" applyProtection="1">
      <alignment wrapText="1"/>
      <protection hidden="1"/>
    </xf>
    <xf numFmtId="49" fontId="14" fillId="0" borderId="0" xfId="0" applyNumberFormat="1" applyFont="1" applyAlignment="1" applyProtection="1">
      <alignment horizontal="center" wrapText="1"/>
      <protection hidden="1"/>
    </xf>
    <xf numFmtId="4" fontId="14" fillId="0" borderId="0" xfId="0" applyNumberFormat="1" applyFont="1" applyProtection="1">
      <protection hidden="1"/>
    </xf>
    <xf numFmtId="166" fontId="14" fillId="0" borderId="0" xfId="0" applyNumberFormat="1" applyFont="1" applyProtection="1">
      <protection hidden="1"/>
    </xf>
    <xf numFmtId="0" fontId="21" fillId="0" borderId="14" xfId="0" applyFont="1" applyBorder="1" applyAlignment="1" applyProtection="1">
      <alignment horizontal="center" wrapText="1"/>
      <protection hidden="1"/>
    </xf>
    <xf numFmtId="0" fontId="12" fillId="0" borderId="0" xfId="0" applyFont="1" applyAlignment="1" applyProtection="1">
      <alignment horizontal="right"/>
      <protection hidden="1"/>
    </xf>
    <xf numFmtId="0" fontId="8" fillId="0" borderId="0" xfId="0" applyFont="1" applyProtection="1">
      <protection hidden="1"/>
    </xf>
    <xf numFmtId="49" fontId="14" fillId="0" borderId="0" xfId="0" applyNumberFormat="1" applyFont="1" applyAlignment="1" applyProtection="1">
      <alignment horizontal="center" vertical="center" wrapText="1"/>
      <protection hidden="1"/>
    </xf>
    <xf numFmtId="0" fontId="27" fillId="0" borderId="0" xfId="0" applyFont="1" applyProtection="1">
      <protection hidden="1"/>
    </xf>
    <xf numFmtId="0" fontId="18" fillId="0" borderId="0" xfId="0" applyFont="1" applyProtection="1">
      <protection hidden="1"/>
    </xf>
    <xf numFmtId="0" fontId="22" fillId="0" borderId="0" xfId="0" applyFont="1" applyAlignment="1" applyProtection="1">
      <alignment horizontal="right"/>
      <protection hidden="1"/>
    </xf>
    <xf numFmtId="4" fontId="12" fillId="0" borderId="14" xfId="0" applyNumberFormat="1" applyFont="1" applyBorder="1" applyProtection="1">
      <protection hidden="1"/>
    </xf>
    <xf numFmtId="4" fontId="0" fillId="0" borderId="0" xfId="0" applyNumberFormat="1" applyProtection="1">
      <protection hidden="1"/>
    </xf>
    <xf numFmtId="0" fontId="4" fillId="0" borderId="0" xfId="0" applyFont="1" applyProtection="1">
      <protection hidden="1"/>
    </xf>
    <xf numFmtId="4" fontId="50" fillId="0" borderId="5" xfId="0" applyNumberFormat="1" applyFont="1" applyBorder="1" applyAlignment="1" applyProtection="1">
      <alignment wrapText="1"/>
      <protection locked="0"/>
    </xf>
    <xf numFmtId="4" fontId="50" fillId="0" borderId="5" xfId="0" applyNumberFormat="1" applyFont="1" applyBorder="1" applyProtection="1">
      <protection locked="0"/>
    </xf>
    <xf numFmtId="4" fontId="40" fillId="4" borderId="5" xfId="0" applyNumberFormat="1" applyFont="1" applyFill="1" applyBorder="1" applyProtection="1">
      <protection hidden="1"/>
    </xf>
    <xf numFmtId="0" fontId="29" fillId="0" borderId="5" xfId="0" applyFont="1" applyBorder="1" applyAlignment="1" applyProtection="1">
      <alignment horizontal="center" vertical="center" wrapText="1"/>
      <protection hidden="1"/>
    </xf>
    <xf numFmtId="0" fontId="40" fillId="0" borderId="5" xfId="0" applyFont="1" applyBorder="1" applyAlignment="1" applyProtection="1">
      <alignment horizontal="center" vertical="center" wrapText="1"/>
      <protection hidden="1"/>
    </xf>
    <xf numFmtId="0" fontId="50" fillId="0" borderId="5" xfId="0" applyFont="1" applyBorder="1" applyAlignment="1" applyProtection="1">
      <alignment horizontal="center" vertical="center" wrapText="1"/>
      <protection locked="0"/>
    </xf>
    <xf numFmtId="0" fontId="40" fillId="0" borderId="5" xfId="0" applyFont="1" applyBorder="1" applyAlignment="1" applyProtection="1">
      <alignment horizontal="center" vertical="center" wrapText="1"/>
      <protection locked="0"/>
    </xf>
    <xf numFmtId="0" fontId="27" fillId="0" borderId="5" xfId="0" applyFont="1" applyBorder="1" applyAlignment="1" applyProtection="1">
      <alignment horizontal="left" vertical="center" wrapText="1"/>
      <protection locked="0"/>
    </xf>
    <xf numFmtId="4" fontId="12" fillId="0" borderId="0" xfId="0" applyNumberFormat="1" applyFont="1" applyProtection="1">
      <protection hidden="1"/>
    </xf>
    <xf numFmtId="0" fontId="7" fillId="9" borderId="0" xfId="0" applyFont="1" applyFill="1" applyProtection="1">
      <protection hidden="1"/>
    </xf>
    <xf numFmtId="168" fontId="9" fillId="7" borderId="20" xfId="0" applyNumberFormat="1" applyFont="1" applyFill="1" applyBorder="1" applyAlignment="1" applyProtection="1">
      <alignment horizontal="center" vertical="center" wrapText="1"/>
      <protection hidden="1"/>
    </xf>
    <xf numFmtId="165" fontId="9" fillId="7" borderId="22" xfId="0" applyNumberFormat="1" applyFont="1" applyFill="1" applyBorder="1" applyAlignment="1" applyProtection="1">
      <alignment horizontal="center" vertical="center" wrapText="1"/>
      <protection hidden="1"/>
    </xf>
    <xf numFmtId="165" fontId="9" fillId="7" borderId="21" xfId="0" applyNumberFormat="1" applyFont="1" applyFill="1" applyBorder="1" applyAlignment="1" applyProtection="1">
      <alignment horizontal="center" vertical="center" wrapText="1"/>
      <protection hidden="1"/>
    </xf>
    <xf numFmtId="165" fontId="9" fillId="7" borderId="44" xfId="0" applyNumberFormat="1" applyFont="1" applyFill="1" applyBorder="1" applyAlignment="1" applyProtection="1">
      <alignment horizontal="center" vertical="center" wrapText="1"/>
      <protection hidden="1"/>
    </xf>
    <xf numFmtId="165" fontId="44" fillId="7" borderId="47" xfId="0" applyNumberFormat="1" applyFont="1" applyFill="1" applyBorder="1" applyAlignment="1" applyProtection="1">
      <alignment horizontal="center" vertical="center" wrapText="1"/>
      <protection hidden="1"/>
    </xf>
    <xf numFmtId="168" fontId="9" fillId="7" borderId="23" xfId="0" applyNumberFormat="1" applyFont="1" applyFill="1" applyBorder="1" applyAlignment="1" applyProtection="1">
      <alignment horizontal="center" vertical="center" wrapText="1"/>
      <protection hidden="1"/>
    </xf>
    <xf numFmtId="165" fontId="9" fillId="7" borderId="24" xfId="0" applyNumberFormat="1" applyFont="1" applyFill="1" applyBorder="1" applyAlignment="1" applyProtection="1">
      <alignment horizontal="center" vertical="center" wrapText="1"/>
      <protection hidden="1"/>
    </xf>
    <xf numFmtId="165" fontId="9" fillId="7" borderId="16" xfId="0" applyNumberFormat="1" applyFont="1" applyFill="1" applyBorder="1" applyAlignment="1" applyProtection="1">
      <alignment horizontal="center" vertical="center" wrapText="1"/>
      <protection hidden="1"/>
    </xf>
    <xf numFmtId="165" fontId="9" fillId="7" borderId="45" xfId="0" applyNumberFormat="1" applyFont="1" applyFill="1" applyBorder="1" applyAlignment="1" applyProtection="1">
      <alignment horizontal="center" vertical="center" wrapText="1"/>
      <protection hidden="1"/>
    </xf>
    <xf numFmtId="0" fontId="26" fillId="9" borderId="0" xfId="0" applyFont="1" applyFill="1" applyProtection="1">
      <protection hidden="1"/>
    </xf>
    <xf numFmtId="0" fontId="24" fillId="9" borderId="0" xfId="0" applyFont="1" applyFill="1" applyAlignment="1" applyProtection="1">
      <alignment horizontal="center"/>
      <protection hidden="1"/>
    </xf>
    <xf numFmtId="0" fontId="7" fillId="9" borderId="13" xfId="0" applyFont="1" applyFill="1" applyBorder="1" applyProtection="1">
      <protection hidden="1"/>
    </xf>
    <xf numFmtId="165" fontId="9" fillId="9" borderId="13" xfId="0" applyNumberFormat="1" applyFont="1" applyFill="1" applyBorder="1" applyAlignment="1" applyProtection="1">
      <alignment horizontal="center" vertical="center" wrapText="1"/>
      <protection hidden="1"/>
    </xf>
    <xf numFmtId="0" fontId="23" fillId="9" borderId="0" xfId="0" applyFont="1" applyFill="1" applyProtection="1">
      <protection hidden="1"/>
    </xf>
    <xf numFmtId="167" fontId="7" fillId="9" borderId="0" xfId="0" applyNumberFormat="1" applyFont="1" applyFill="1" applyProtection="1">
      <protection hidden="1"/>
    </xf>
    <xf numFmtId="0" fontId="0" fillId="9" borderId="13" xfId="0" applyFill="1" applyBorder="1" applyProtection="1">
      <protection hidden="1"/>
    </xf>
    <xf numFmtId="167" fontId="55" fillId="0" borderId="13" xfId="0" applyNumberFormat="1" applyFont="1" applyBorder="1" applyProtection="1">
      <protection hidden="1"/>
    </xf>
    <xf numFmtId="0" fontId="53" fillId="6" borderId="37" xfId="0" applyFont="1" applyFill="1" applyBorder="1" applyAlignment="1" applyProtection="1">
      <alignment horizontal="center" vertical="center" wrapText="1"/>
      <protection hidden="1"/>
    </xf>
    <xf numFmtId="0" fontId="53" fillId="6" borderId="19" xfId="0" applyFont="1" applyFill="1" applyBorder="1" applyAlignment="1" applyProtection="1">
      <alignment horizontal="center" vertical="center" wrapText="1"/>
      <protection hidden="1"/>
    </xf>
    <xf numFmtId="0" fontId="53" fillId="6" borderId="18" xfId="0" applyFont="1" applyFill="1" applyBorder="1" applyAlignment="1" applyProtection="1">
      <alignment horizontal="center" vertical="center" wrapText="1"/>
      <protection hidden="1"/>
    </xf>
    <xf numFmtId="0" fontId="53" fillId="6" borderId="17" xfId="0" applyFont="1" applyFill="1" applyBorder="1" applyAlignment="1" applyProtection="1">
      <alignment horizontal="center" vertical="center" wrapText="1"/>
      <protection hidden="1"/>
    </xf>
    <xf numFmtId="0" fontId="53" fillId="6" borderId="33" xfId="0" applyFont="1" applyFill="1" applyBorder="1" applyAlignment="1" applyProtection="1">
      <alignment horizontal="center" vertical="center" wrapText="1"/>
      <protection hidden="1"/>
    </xf>
    <xf numFmtId="0" fontId="53" fillId="0" borderId="44" xfId="0" applyFont="1" applyBorder="1" applyAlignment="1" applyProtection="1">
      <alignment horizontal="center" vertical="center" wrapText="1"/>
      <protection hidden="1"/>
    </xf>
    <xf numFmtId="0" fontId="53" fillId="0" borderId="44" xfId="0" applyFont="1" applyBorder="1" applyAlignment="1" applyProtection="1">
      <alignment horizontal="left" vertical="center" wrapText="1"/>
      <protection hidden="1"/>
    </xf>
    <xf numFmtId="0" fontId="53" fillId="0" borderId="45" xfId="0" applyFont="1" applyBorder="1" applyAlignment="1" applyProtection="1">
      <alignment horizontal="center" vertical="center" wrapText="1"/>
      <protection hidden="1"/>
    </xf>
    <xf numFmtId="0" fontId="53" fillId="0" borderId="45" xfId="0" applyFont="1" applyBorder="1" applyAlignment="1" applyProtection="1">
      <alignment horizontal="left" vertical="center" wrapText="1"/>
      <protection hidden="1"/>
    </xf>
    <xf numFmtId="0" fontId="58" fillId="9" borderId="13" xfId="0" applyFont="1" applyFill="1" applyBorder="1" applyAlignment="1" applyProtection="1">
      <alignment horizontal="center"/>
      <protection hidden="1"/>
    </xf>
    <xf numFmtId="4" fontId="53" fillId="6" borderId="35" xfId="0" applyNumberFormat="1" applyFont="1" applyFill="1" applyBorder="1" applyAlignment="1" applyProtection="1">
      <alignment horizontal="center" vertical="center" wrapText="1"/>
      <protection hidden="1"/>
    </xf>
    <xf numFmtId="4" fontId="56" fillId="6" borderId="55" xfId="0" applyNumberFormat="1" applyFont="1" applyFill="1" applyBorder="1" applyAlignment="1" applyProtection="1">
      <alignment horizontal="center" vertical="center" wrapText="1"/>
      <protection hidden="1"/>
    </xf>
    <xf numFmtId="4" fontId="53" fillId="6" borderId="34" xfId="0" applyNumberFormat="1" applyFont="1" applyFill="1" applyBorder="1" applyAlignment="1" applyProtection="1">
      <alignment horizontal="center" vertical="center" wrapText="1"/>
      <protection hidden="1"/>
    </xf>
    <xf numFmtId="4" fontId="53" fillId="6" borderId="27" xfId="0" applyNumberFormat="1" applyFont="1" applyFill="1" applyBorder="1" applyAlignment="1" applyProtection="1">
      <alignment horizontal="center" vertical="center" wrapText="1"/>
      <protection hidden="1"/>
    </xf>
    <xf numFmtId="4" fontId="59" fillId="6" borderId="15" xfId="0" applyNumberFormat="1" applyFont="1" applyFill="1" applyBorder="1" applyAlignment="1" applyProtection="1">
      <alignment horizontal="center" vertical="center" wrapText="1"/>
      <protection hidden="1"/>
    </xf>
    <xf numFmtId="165" fontId="57" fillId="7" borderId="22" xfId="0" applyNumberFormat="1" applyFont="1" applyFill="1" applyBorder="1" applyAlignment="1" applyProtection="1">
      <alignment horizontal="left" vertical="center" wrapText="1"/>
      <protection hidden="1"/>
    </xf>
    <xf numFmtId="165" fontId="57" fillId="7" borderId="24" xfId="0" applyNumberFormat="1" applyFont="1" applyFill="1" applyBorder="1" applyAlignment="1" applyProtection="1">
      <alignment horizontal="left" vertical="center" wrapText="1"/>
      <protection hidden="1"/>
    </xf>
    <xf numFmtId="0" fontId="43" fillId="0" borderId="0" xfId="0" applyFont="1" applyAlignment="1" applyProtection="1">
      <alignment horizontal="left" vertical="top"/>
      <protection hidden="1"/>
    </xf>
    <xf numFmtId="0" fontId="7" fillId="0" borderId="0" xfId="0" applyFont="1" applyAlignment="1" applyProtection="1">
      <alignment vertical="center"/>
      <protection hidden="1"/>
    </xf>
    <xf numFmtId="0" fontId="7" fillId="0" borderId="5" xfId="0" applyFont="1" applyBorder="1" applyAlignment="1" applyProtection="1">
      <alignment horizontal="left" vertical="center" wrapText="1"/>
      <protection locked="0"/>
    </xf>
    <xf numFmtId="0" fontId="62" fillId="9" borderId="0" xfId="0" applyFont="1" applyFill="1" applyProtection="1">
      <protection hidden="1"/>
    </xf>
    <xf numFmtId="0" fontId="63" fillId="9" borderId="0" xfId="0" applyFont="1" applyFill="1" applyProtection="1">
      <protection hidden="1"/>
    </xf>
    <xf numFmtId="0" fontId="17" fillId="2" borderId="3" xfId="0" applyFont="1" applyFill="1" applyBorder="1" applyAlignment="1" applyProtection="1">
      <alignment horizontal="center" vertical="center" wrapText="1"/>
      <protection hidden="1"/>
    </xf>
    <xf numFmtId="0" fontId="17" fillId="2" borderId="4" xfId="0" applyFont="1" applyFill="1" applyBorder="1" applyAlignment="1" applyProtection="1">
      <alignment horizontal="center" vertical="center" wrapText="1"/>
      <protection hidden="1"/>
    </xf>
    <xf numFmtId="9" fontId="50" fillId="0" borderId="5" xfId="1" applyFont="1" applyBorder="1" applyProtection="1">
      <protection locked="0"/>
    </xf>
    <xf numFmtId="0" fontId="8" fillId="2" borderId="3" xfId="0" applyFont="1" applyFill="1" applyBorder="1" applyAlignment="1" applyProtection="1">
      <alignment vertical="center" wrapText="1"/>
      <protection hidden="1"/>
    </xf>
    <xf numFmtId="0" fontId="17" fillId="2" borderId="7" xfId="0" applyFont="1" applyFill="1" applyBorder="1" applyAlignment="1" applyProtection="1">
      <alignment vertical="center" wrapText="1"/>
      <protection hidden="1"/>
    </xf>
    <xf numFmtId="0" fontId="17" fillId="2" borderId="5" xfId="0" applyFont="1" applyFill="1" applyBorder="1" applyAlignment="1" applyProtection="1">
      <alignment vertical="center" wrapText="1"/>
      <protection hidden="1"/>
    </xf>
    <xf numFmtId="0" fontId="7" fillId="2" borderId="60" xfId="0" applyFont="1" applyFill="1" applyBorder="1" applyAlignment="1" applyProtection="1">
      <alignment horizontal="center" vertical="center" wrapText="1"/>
      <protection hidden="1"/>
    </xf>
    <xf numFmtId="49" fontId="50" fillId="0" borderId="13" xfId="0" applyNumberFormat="1" applyFont="1" applyBorder="1" applyAlignment="1" applyProtection="1">
      <alignment horizontal="center" vertical="center" wrapText="1"/>
      <protection hidden="1"/>
    </xf>
    <xf numFmtId="0" fontId="8" fillId="2" borderId="59" xfId="0" applyFont="1" applyFill="1" applyBorder="1" applyAlignment="1" applyProtection="1">
      <alignment vertical="center" wrapText="1"/>
      <protection hidden="1"/>
    </xf>
    <xf numFmtId="169" fontId="67" fillId="0" borderId="60" xfId="0" applyNumberFormat="1" applyFont="1" applyBorder="1" applyAlignment="1" applyProtection="1">
      <alignment horizontal="center" vertical="center" wrapText="1"/>
      <protection locked="0"/>
    </xf>
    <xf numFmtId="169" fontId="59" fillId="0" borderId="61" xfId="0" applyNumberFormat="1" applyFont="1" applyBorder="1" applyAlignment="1" applyProtection="1">
      <alignment horizontal="center" vertical="center"/>
      <protection locked="0"/>
    </xf>
    <xf numFmtId="4" fontId="40" fillId="4" borderId="11" xfId="0" applyNumberFormat="1" applyFont="1" applyFill="1" applyBorder="1" applyAlignment="1" applyProtection="1">
      <alignment vertical="center" wrapText="1"/>
      <protection hidden="1"/>
    </xf>
    <xf numFmtId="0" fontId="17" fillId="2" borderId="66" xfId="0" applyFont="1" applyFill="1" applyBorder="1" applyAlignment="1" applyProtection="1">
      <alignment vertical="center" wrapText="1"/>
      <protection hidden="1"/>
    </xf>
    <xf numFmtId="0" fontId="17" fillId="2" borderId="14" xfId="0" applyFont="1" applyFill="1" applyBorder="1" applyAlignment="1" applyProtection="1">
      <alignment vertical="center" wrapText="1"/>
      <protection hidden="1"/>
    </xf>
    <xf numFmtId="0" fontId="4" fillId="0" borderId="14" xfId="0" applyFont="1" applyBorder="1" applyAlignment="1" applyProtection="1">
      <alignment wrapText="1"/>
      <protection hidden="1"/>
    </xf>
    <xf numFmtId="4" fontId="69" fillId="0" borderId="50" xfId="0" applyNumberFormat="1" applyFont="1" applyBorder="1" applyAlignment="1" applyProtection="1">
      <alignment vertical="center" wrapText="1"/>
      <protection hidden="1"/>
    </xf>
    <xf numFmtId="4" fontId="69" fillId="0" borderId="52" xfId="0" applyNumberFormat="1" applyFont="1" applyBorder="1" applyAlignment="1" applyProtection="1">
      <alignment vertical="center" wrapText="1"/>
      <protection hidden="1"/>
    </xf>
    <xf numFmtId="4" fontId="69" fillId="0" borderId="58" xfId="0" applyNumberFormat="1" applyFont="1" applyBorder="1" applyAlignment="1" applyProtection="1">
      <alignment vertical="center" wrapText="1"/>
      <protection hidden="1"/>
    </xf>
    <xf numFmtId="4" fontId="5" fillId="0" borderId="61" xfId="0" applyNumberFormat="1" applyFont="1" applyBorder="1" applyAlignment="1" applyProtection="1">
      <alignment vertical="center" wrapText="1"/>
      <protection hidden="1"/>
    </xf>
    <xf numFmtId="0" fontId="25" fillId="0" borderId="14" xfId="0" applyFont="1" applyBorder="1" applyAlignment="1" applyProtection="1">
      <alignment horizontal="center" vertical="center" wrapText="1"/>
      <protection hidden="1"/>
    </xf>
    <xf numFmtId="0" fontId="7" fillId="0" borderId="14" xfId="0" applyFont="1" applyBorder="1" applyProtection="1">
      <protection hidden="1"/>
    </xf>
    <xf numFmtId="0" fontId="3" fillId="0" borderId="5" xfId="0" applyFont="1" applyBorder="1" applyAlignment="1" applyProtection="1">
      <alignment wrapText="1"/>
      <protection hidden="1"/>
    </xf>
    <xf numFmtId="0" fontId="3" fillId="0" borderId="0" xfId="0" applyFont="1" applyProtection="1">
      <protection hidden="1"/>
    </xf>
    <xf numFmtId="0" fontId="17" fillId="2" borderId="5" xfId="0" applyFont="1" applyFill="1" applyBorder="1" applyAlignment="1" applyProtection="1">
      <alignment horizontal="center" vertical="center" wrapText="1"/>
      <protection hidden="1"/>
    </xf>
    <xf numFmtId="0" fontId="21" fillId="8" borderId="14" xfId="0" applyFont="1" applyFill="1" applyBorder="1" applyAlignment="1" applyProtection="1">
      <alignment horizontal="center" wrapText="1"/>
      <protection hidden="1"/>
    </xf>
    <xf numFmtId="0" fontId="17" fillId="2" borderId="41" xfId="0" applyFont="1" applyFill="1" applyBorder="1" applyAlignment="1" applyProtection="1">
      <alignment vertical="center" wrapText="1"/>
      <protection hidden="1"/>
    </xf>
    <xf numFmtId="0" fontId="17" fillId="2" borderId="14" xfId="0" applyFont="1" applyFill="1" applyBorder="1" applyAlignment="1" applyProtection="1">
      <alignment horizontal="center" vertical="center" wrapText="1"/>
      <protection hidden="1"/>
    </xf>
    <xf numFmtId="165" fontId="9" fillId="12" borderId="44" xfId="0" applyNumberFormat="1" applyFont="1" applyFill="1" applyBorder="1" applyAlignment="1" applyProtection="1">
      <alignment horizontal="center" vertical="center" wrapText="1"/>
      <protection hidden="1"/>
    </xf>
    <xf numFmtId="165" fontId="9" fillId="12" borderId="45" xfId="0" applyNumberFormat="1" applyFont="1" applyFill="1" applyBorder="1" applyAlignment="1" applyProtection="1">
      <alignment horizontal="center" vertical="center" wrapText="1"/>
      <protection hidden="1"/>
    </xf>
    <xf numFmtId="4" fontId="59" fillId="6" borderId="17" xfId="0" applyNumberFormat="1" applyFont="1" applyFill="1" applyBorder="1" applyAlignment="1" applyProtection="1">
      <alignment horizontal="center" vertical="center" wrapText="1"/>
      <protection hidden="1"/>
    </xf>
    <xf numFmtId="0" fontId="31" fillId="0" borderId="14" xfId="0" applyFont="1" applyBorder="1" applyAlignment="1" applyProtection="1">
      <alignment horizontal="center"/>
      <protection hidden="1"/>
    </xf>
    <xf numFmtId="0" fontId="47" fillId="9" borderId="13" xfId="0" applyFont="1" applyFill="1" applyBorder="1" applyAlignment="1" applyProtection="1">
      <alignment horizontal="center"/>
      <protection hidden="1"/>
    </xf>
    <xf numFmtId="0" fontId="72" fillId="9" borderId="13" xfId="0" applyFont="1" applyFill="1" applyBorder="1" applyAlignment="1" applyProtection="1">
      <alignment horizontal="center"/>
      <protection hidden="1"/>
    </xf>
    <xf numFmtId="0" fontId="17" fillId="2" borderId="12" xfId="0" applyFont="1" applyFill="1" applyBorder="1" applyAlignment="1" applyProtection="1">
      <alignment vertical="center" wrapText="1"/>
      <protection hidden="1"/>
    </xf>
    <xf numFmtId="0" fontId="17" fillId="2" borderId="8" xfId="0" applyFont="1" applyFill="1" applyBorder="1" applyAlignment="1" applyProtection="1">
      <alignment horizontal="center" vertical="center" wrapText="1"/>
      <protection hidden="1"/>
    </xf>
    <xf numFmtId="0" fontId="15" fillId="0" borderId="13" xfId="0" applyFont="1" applyBorder="1" applyAlignment="1" applyProtection="1">
      <alignment horizontal="left" vertical="center"/>
      <protection hidden="1"/>
    </xf>
    <xf numFmtId="49" fontId="7" fillId="0" borderId="5" xfId="0" applyNumberFormat="1" applyFont="1" applyBorder="1" applyAlignment="1" applyProtection="1">
      <alignment vertical="top" wrapText="1"/>
      <protection locked="0"/>
    </xf>
    <xf numFmtId="49" fontId="24" fillId="0" borderId="5" xfId="0" applyNumberFormat="1" applyFont="1" applyBorder="1" applyAlignment="1" applyProtection="1">
      <alignment horizontal="left" vertical="center" wrapText="1"/>
      <protection locked="0"/>
    </xf>
    <xf numFmtId="9" fontId="50" fillId="0" borderId="5" xfId="1" applyFont="1" applyBorder="1" applyAlignment="1" applyProtection="1">
      <alignment wrapText="1"/>
      <protection locked="0"/>
    </xf>
    <xf numFmtId="4" fontId="40" fillId="4" borderId="5" xfId="0" applyNumberFormat="1" applyFont="1" applyFill="1" applyBorder="1" applyAlignment="1" applyProtection="1">
      <alignment wrapText="1"/>
      <protection hidden="1"/>
    </xf>
    <xf numFmtId="0" fontId="0" fillId="0" borderId="0" xfId="0" applyAlignment="1" applyProtection="1">
      <alignment wrapText="1"/>
      <protection hidden="1"/>
    </xf>
    <xf numFmtId="0" fontId="9" fillId="11" borderId="14" xfId="0" applyFont="1" applyFill="1" applyBorder="1" applyAlignment="1" applyProtection="1">
      <alignment horizontal="left" vertical="top" wrapText="1"/>
      <protection locked="0"/>
    </xf>
    <xf numFmtId="0" fontId="40" fillId="0" borderId="13" xfId="0" applyFont="1" applyBorder="1" applyAlignment="1" applyProtection="1">
      <alignment vertical="top" wrapText="1"/>
      <protection hidden="1"/>
    </xf>
    <xf numFmtId="0" fontId="36" fillId="0" borderId="13" xfId="0" applyFont="1" applyBorder="1" applyAlignment="1" applyProtection="1">
      <alignment vertical="center" wrapText="1"/>
      <protection hidden="1"/>
    </xf>
    <xf numFmtId="0" fontId="13" fillId="0" borderId="0" xfId="0" applyFont="1" applyAlignment="1" applyProtection="1">
      <alignment wrapText="1"/>
      <protection hidden="1"/>
    </xf>
    <xf numFmtId="0" fontId="41" fillId="0" borderId="13" xfId="0" applyFont="1" applyBorder="1" applyAlignment="1" applyProtection="1">
      <alignment vertical="center" wrapText="1"/>
      <protection hidden="1"/>
    </xf>
    <xf numFmtId="0" fontId="56" fillId="6" borderId="14" xfId="0" applyFont="1" applyFill="1" applyBorder="1" applyAlignment="1" applyProtection="1">
      <alignment horizontal="center" vertical="center" wrapText="1"/>
      <protection hidden="1"/>
    </xf>
    <xf numFmtId="4" fontId="53" fillId="6" borderId="14" xfId="1" applyNumberFormat="1" applyFont="1" applyFill="1" applyBorder="1" applyAlignment="1" applyProtection="1">
      <alignment horizontal="center" vertical="center" wrapText="1"/>
      <protection hidden="1"/>
    </xf>
    <xf numFmtId="4" fontId="53" fillId="6" borderId="14" xfId="0" applyNumberFormat="1" applyFont="1" applyFill="1" applyBorder="1" applyAlignment="1" applyProtection="1">
      <alignment horizontal="center" vertical="center" wrapText="1"/>
      <protection hidden="1"/>
    </xf>
    <xf numFmtId="10" fontId="53" fillId="6" borderId="14" xfId="1" applyNumberFormat="1" applyFont="1" applyFill="1" applyBorder="1" applyAlignment="1" applyProtection="1">
      <alignment horizontal="center" vertical="center" wrapText="1"/>
      <protection hidden="1"/>
    </xf>
    <xf numFmtId="4" fontId="60" fillId="6" borderId="14" xfId="1" applyNumberFormat="1" applyFont="1" applyFill="1" applyBorder="1" applyAlignment="1" applyProtection="1">
      <alignment horizontal="center" vertical="center" wrapText="1"/>
      <protection hidden="1"/>
    </xf>
    <xf numFmtId="10" fontId="60" fillId="6" borderId="14" xfId="1" applyNumberFormat="1" applyFont="1" applyFill="1" applyBorder="1" applyAlignment="1" applyProtection="1">
      <alignment horizontal="center" vertical="center" wrapText="1"/>
      <protection hidden="1"/>
    </xf>
    <xf numFmtId="4" fontId="60" fillId="6" borderId="14" xfId="0" applyNumberFormat="1" applyFont="1" applyFill="1" applyBorder="1" applyAlignment="1" applyProtection="1">
      <alignment horizontal="center" vertical="center" wrapText="1"/>
      <protection hidden="1"/>
    </xf>
    <xf numFmtId="4" fontId="7" fillId="9" borderId="0" xfId="0" applyNumberFormat="1" applyFont="1" applyFill="1" applyProtection="1">
      <protection hidden="1"/>
    </xf>
    <xf numFmtId="4" fontId="15" fillId="0" borderId="0" xfId="0" applyNumberFormat="1" applyFont="1" applyAlignment="1" applyProtection="1">
      <alignment horizontal="left" vertical="top" wrapText="1"/>
      <protection hidden="1"/>
    </xf>
    <xf numFmtId="4" fontId="40" fillId="4" borderId="12" xfId="0" applyNumberFormat="1" applyFont="1" applyFill="1" applyBorder="1" applyAlignment="1" applyProtection="1">
      <alignment vertical="center" wrapText="1"/>
      <protection hidden="1"/>
    </xf>
    <xf numFmtId="4" fontId="40" fillId="4" borderId="75" xfId="0" applyNumberFormat="1" applyFont="1" applyFill="1" applyBorder="1" applyAlignment="1" applyProtection="1">
      <alignment vertical="center" wrapText="1"/>
      <protection hidden="1"/>
    </xf>
    <xf numFmtId="0" fontId="18" fillId="0" borderId="13" xfId="0" applyFont="1" applyBorder="1" applyAlignment="1" applyProtection="1">
      <alignment horizontal="center" wrapText="1"/>
      <protection hidden="1"/>
    </xf>
    <xf numFmtId="0" fontId="75" fillId="0" borderId="0" xfId="0" applyFont="1" applyProtection="1">
      <protection hidden="1"/>
    </xf>
    <xf numFmtId="4" fontId="76" fillId="0" borderId="0" xfId="0" applyNumberFormat="1" applyFont="1" applyAlignment="1" applyProtection="1">
      <alignment vertical="top" wrapText="1"/>
      <protection hidden="1"/>
    </xf>
    <xf numFmtId="4" fontId="77" fillId="0" borderId="0" xfId="0" applyNumberFormat="1" applyFont="1" applyAlignment="1" applyProtection="1">
      <alignment horizontal="left" vertical="top" wrapText="1"/>
      <protection hidden="1"/>
    </xf>
    <xf numFmtId="0" fontId="78" fillId="0" borderId="0" xfId="0" applyFont="1" applyProtection="1">
      <protection hidden="1"/>
    </xf>
    <xf numFmtId="4" fontId="79" fillId="0" borderId="0" xfId="0" applyNumberFormat="1" applyFont="1" applyAlignment="1" applyProtection="1">
      <alignment horizontal="left" vertical="top" wrapText="1"/>
      <protection hidden="1"/>
    </xf>
    <xf numFmtId="0" fontId="80" fillId="0" borderId="0" xfId="0" applyFont="1" applyAlignment="1" applyProtection="1">
      <alignment horizontal="left" vertical="top" wrapText="1"/>
      <protection hidden="1"/>
    </xf>
    <xf numFmtId="0" fontId="24" fillId="0" borderId="5" xfId="0" applyFont="1" applyBorder="1" applyAlignment="1" applyProtection="1">
      <alignment wrapText="1"/>
      <protection hidden="1"/>
    </xf>
    <xf numFmtId="0" fontId="24" fillId="0" borderId="5" xfId="0" applyFont="1" applyBorder="1" applyProtection="1">
      <protection hidden="1"/>
    </xf>
    <xf numFmtId="0" fontId="24" fillId="0" borderId="0" xfId="0" applyFont="1" applyProtection="1">
      <protection hidden="1"/>
    </xf>
    <xf numFmtId="0" fontId="24" fillId="0" borderId="0" xfId="0" applyFont="1" applyAlignment="1" applyProtection="1">
      <alignment horizontal="left" wrapText="1"/>
      <protection hidden="1"/>
    </xf>
    <xf numFmtId="0" fontId="81" fillId="0" borderId="0" xfId="0" applyFont="1" applyProtection="1">
      <protection hidden="1"/>
    </xf>
    <xf numFmtId="0" fontId="82" fillId="0" borderId="76" xfId="0" applyFont="1" applyBorder="1" applyProtection="1">
      <protection hidden="1"/>
    </xf>
    <xf numFmtId="0" fontId="82" fillId="0" borderId="0" xfId="0" applyFont="1" applyProtection="1">
      <protection hidden="1"/>
    </xf>
    <xf numFmtId="165" fontId="24" fillId="0" borderId="5" xfId="0" applyNumberFormat="1" applyFont="1" applyBorder="1" applyProtection="1">
      <protection hidden="1"/>
    </xf>
    <xf numFmtId="0" fontId="24" fillId="0" borderId="0" xfId="0" applyFont="1" applyAlignment="1" applyProtection="1">
      <alignment wrapText="1"/>
      <protection hidden="1"/>
    </xf>
    <xf numFmtId="0" fontId="24" fillId="0" borderId="14" xfId="0" applyFont="1" applyBorder="1" applyAlignment="1" applyProtection="1">
      <alignment wrapText="1"/>
      <protection hidden="1"/>
    </xf>
    <xf numFmtId="0" fontId="24" fillId="0" borderId="11" xfId="0" applyFont="1" applyBorder="1" applyProtection="1">
      <protection hidden="1"/>
    </xf>
    <xf numFmtId="0" fontId="24" fillId="0" borderId="13" xfId="0" applyFont="1" applyBorder="1" applyProtection="1">
      <protection hidden="1"/>
    </xf>
    <xf numFmtId="0" fontId="58" fillId="0" borderId="13" xfId="0" applyFont="1" applyBorder="1" applyProtection="1">
      <protection hidden="1"/>
    </xf>
    <xf numFmtId="0" fontId="24" fillId="0" borderId="0" xfId="0" applyFont="1" applyAlignment="1" applyProtection="1">
      <alignment horizontal="left"/>
      <protection hidden="1"/>
    </xf>
    <xf numFmtId="0" fontId="83" fillId="0" borderId="13" xfId="0" applyFont="1" applyBorder="1" applyProtection="1">
      <protection hidden="1"/>
    </xf>
    <xf numFmtId="0" fontId="24" fillId="0" borderId="0" xfId="0" applyFont="1" applyAlignment="1" applyProtection="1">
      <alignment vertical="center"/>
      <protection hidden="1"/>
    </xf>
    <xf numFmtId="0" fontId="24" fillId="0" borderId="5" xfId="0" applyFont="1" applyBorder="1" applyAlignment="1" applyProtection="1">
      <alignment horizontal="center" vertical="center" wrapText="1"/>
      <protection locked="0"/>
    </xf>
    <xf numFmtId="0" fontId="17" fillId="0" borderId="5" xfId="0" applyFont="1" applyBorder="1" applyAlignment="1" applyProtection="1">
      <alignment horizontal="center" vertical="center" wrapText="1"/>
      <protection hidden="1"/>
    </xf>
    <xf numFmtId="4" fontId="24" fillId="0" borderId="5" xfId="0" applyNumberFormat="1" applyFont="1" applyBorder="1" applyAlignment="1" applyProtection="1">
      <alignment wrapText="1"/>
      <protection locked="0"/>
    </xf>
    <xf numFmtId="4" fontId="24" fillId="0" borderId="5" xfId="0" applyNumberFormat="1" applyFont="1" applyBorder="1" applyProtection="1">
      <protection locked="0"/>
    </xf>
    <xf numFmtId="9" fontId="24" fillId="0" borderId="5" xfId="1" applyFont="1" applyBorder="1" applyProtection="1">
      <protection locked="0"/>
    </xf>
    <xf numFmtId="0" fontId="24" fillId="0" borderId="0" xfId="0" applyFont="1" applyAlignment="1" applyProtection="1">
      <alignment horizontal="right"/>
      <protection hidden="1"/>
    </xf>
    <xf numFmtId="0" fontId="24" fillId="5" borderId="13" xfId="0" applyFont="1" applyFill="1" applyBorder="1" applyProtection="1">
      <protection hidden="1"/>
    </xf>
    <xf numFmtId="0" fontId="24" fillId="5" borderId="13" xfId="0" applyFont="1" applyFill="1" applyBorder="1" applyAlignment="1" applyProtection="1">
      <alignment horizontal="right"/>
      <protection hidden="1"/>
    </xf>
    <xf numFmtId="4" fontId="24" fillId="0" borderId="0" xfId="0" applyNumberFormat="1" applyFont="1" applyProtection="1">
      <protection hidden="1"/>
    </xf>
    <xf numFmtId="10" fontId="80" fillId="0" borderId="0" xfId="0" applyNumberFormat="1" applyFont="1" applyAlignment="1" applyProtection="1">
      <alignment horizontal="left" vertical="center" wrapText="1"/>
      <protection hidden="1"/>
    </xf>
    <xf numFmtId="4" fontId="40" fillId="0" borderId="14" xfId="0" applyNumberFormat="1" applyFont="1" applyBorder="1" applyAlignment="1" applyProtection="1">
      <alignment horizontal="center" vertical="top" wrapText="1"/>
      <protection hidden="1"/>
    </xf>
    <xf numFmtId="4" fontId="67" fillId="0" borderId="14" xfId="0" applyNumberFormat="1" applyFont="1" applyBorder="1" applyAlignment="1" applyProtection="1">
      <alignment horizontal="center" vertical="center"/>
      <protection hidden="1"/>
    </xf>
    <xf numFmtId="4" fontId="36" fillId="0" borderId="14" xfId="0" applyNumberFormat="1" applyFont="1" applyBorder="1" applyAlignment="1" applyProtection="1">
      <alignment horizontal="center" vertical="center"/>
      <protection hidden="1"/>
    </xf>
    <xf numFmtId="10" fontId="40" fillId="0" borderId="14" xfId="0" applyNumberFormat="1" applyFont="1" applyBorder="1" applyAlignment="1" applyProtection="1">
      <alignment horizontal="left" vertical="center" wrapText="1"/>
      <protection hidden="1"/>
    </xf>
    <xf numFmtId="164" fontId="67" fillId="0" borderId="60" xfId="2" applyFont="1" applyBorder="1" applyAlignment="1" applyProtection="1">
      <alignment horizontal="center" vertical="center" wrapText="1"/>
      <protection hidden="1"/>
    </xf>
    <xf numFmtId="0" fontId="2" fillId="0" borderId="0" xfId="0" applyFont="1" applyProtection="1">
      <protection hidden="1"/>
    </xf>
    <xf numFmtId="1" fontId="2" fillId="0" borderId="0" xfId="0" applyNumberFormat="1" applyFont="1" applyProtection="1">
      <protection hidden="1"/>
    </xf>
    <xf numFmtId="0" fontId="3" fillId="0" borderId="5" xfId="0" applyFont="1" applyBorder="1" applyProtection="1">
      <protection hidden="1"/>
    </xf>
    <xf numFmtId="0" fontId="1" fillId="0" borderId="0" xfId="0" applyFont="1" applyProtection="1">
      <protection hidden="1"/>
    </xf>
    <xf numFmtId="0" fontId="24" fillId="0" borderId="0" xfId="0" applyFont="1" applyAlignment="1" applyProtection="1">
      <alignment vertical="top" wrapText="1"/>
      <protection hidden="1"/>
    </xf>
    <xf numFmtId="0" fontId="88" fillId="0" borderId="0" xfId="0" applyFont="1" applyAlignment="1" applyProtection="1">
      <alignment vertical="center" wrapText="1"/>
      <protection hidden="1"/>
    </xf>
    <xf numFmtId="0" fontId="89" fillId="0" borderId="5" xfId="0" applyFont="1" applyBorder="1" applyAlignment="1" applyProtection="1">
      <alignment wrapText="1"/>
      <protection hidden="1"/>
    </xf>
    <xf numFmtId="0" fontId="89" fillId="0" borderId="5" xfId="0" applyFont="1" applyBorder="1" applyProtection="1">
      <protection hidden="1"/>
    </xf>
    <xf numFmtId="0" fontId="89" fillId="0" borderId="0" xfId="0" applyFont="1" applyProtection="1">
      <protection hidden="1"/>
    </xf>
    <xf numFmtId="165" fontId="86" fillId="0" borderId="5" xfId="0" applyNumberFormat="1" applyFont="1" applyBorder="1" applyProtection="1">
      <protection hidden="1"/>
    </xf>
    <xf numFmtId="0" fontId="87" fillId="0" borderId="0" xfId="0" applyFont="1" applyProtection="1">
      <protection hidden="1"/>
    </xf>
    <xf numFmtId="165" fontId="89" fillId="0" borderId="5" xfId="0" applyNumberFormat="1" applyFont="1" applyBorder="1" applyProtection="1">
      <protection hidden="1"/>
    </xf>
    <xf numFmtId="0" fontId="89" fillId="0" borderId="14" xfId="0" applyFont="1" applyBorder="1" applyAlignment="1" applyProtection="1">
      <alignment wrapText="1"/>
      <protection hidden="1"/>
    </xf>
    <xf numFmtId="0" fontId="89" fillId="0" borderId="11" xfId="0" applyFont="1" applyBorder="1" applyProtection="1">
      <protection hidden="1"/>
    </xf>
    <xf numFmtId="0" fontId="89" fillId="0" borderId="13" xfId="0" applyFont="1" applyBorder="1" applyProtection="1">
      <protection hidden="1"/>
    </xf>
    <xf numFmtId="0" fontId="86" fillId="0" borderId="14" xfId="0" applyFont="1" applyBorder="1" applyAlignment="1" applyProtection="1">
      <alignment wrapText="1"/>
      <protection hidden="1"/>
    </xf>
    <xf numFmtId="0" fontId="85" fillId="0" borderId="13" xfId="0" applyFont="1" applyBorder="1" applyProtection="1">
      <protection hidden="1"/>
    </xf>
    <xf numFmtId="0" fontId="86" fillId="0" borderId="0" xfId="0" applyFont="1" applyAlignment="1" applyProtection="1">
      <alignment wrapText="1"/>
      <protection hidden="1"/>
    </xf>
    <xf numFmtId="0" fontId="86" fillId="0" borderId="0" xfId="0" applyFont="1" applyProtection="1">
      <protection hidden="1"/>
    </xf>
    <xf numFmtId="0" fontId="86" fillId="0" borderId="14" xfId="0" applyFont="1" applyBorder="1" applyProtection="1">
      <protection hidden="1"/>
    </xf>
    <xf numFmtId="0" fontId="89" fillId="0" borderId="6" xfId="0" applyFont="1" applyBorder="1" applyProtection="1">
      <protection hidden="1"/>
    </xf>
    <xf numFmtId="0" fontId="89" fillId="0" borderId="14" xfId="0" applyFont="1" applyBorder="1" applyProtection="1">
      <protection hidden="1"/>
    </xf>
    <xf numFmtId="0" fontId="89" fillId="0" borderId="8" xfId="0" applyFont="1" applyBorder="1" applyProtection="1">
      <protection hidden="1"/>
    </xf>
    <xf numFmtId="0" fontId="89" fillId="0" borderId="0" xfId="0" applyFont="1" applyAlignment="1" applyProtection="1">
      <alignment vertical="center"/>
      <protection hidden="1"/>
    </xf>
    <xf numFmtId="0" fontId="85" fillId="0" borderId="0" xfId="0" applyFont="1" applyProtection="1">
      <protection hidden="1"/>
    </xf>
    <xf numFmtId="0" fontId="82" fillId="0" borderId="0" xfId="0" applyFont="1" applyAlignment="1" applyProtection="1">
      <alignment vertical="top" wrapText="1"/>
      <protection hidden="1"/>
    </xf>
    <xf numFmtId="0" fontId="90" fillId="0" borderId="0" xfId="0" applyFont="1" applyAlignment="1" applyProtection="1">
      <alignment vertical="top" wrapText="1"/>
      <protection hidden="1"/>
    </xf>
    <xf numFmtId="0" fontId="89" fillId="0" borderId="0" xfId="0" applyFont="1" applyAlignment="1" applyProtection="1">
      <alignment wrapText="1"/>
      <protection hidden="1"/>
    </xf>
    <xf numFmtId="0" fontId="87" fillId="0" borderId="0" xfId="0" applyFont="1" applyAlignment="1" applyProtection="1">
      <alignment wrapText="1"/>
      <protection hidden="1"/>
    </xf>
    <xf numFmtId="0" fontId="89" fillId="0" borderId="0" xfId="0" applyFont="1" applyAlignment="1" applyProtection="1">
      <alignment horizontal="right"/>
      <protection hidden="1"/>
    </xf>
    <xf numFmtId="0" fontId="91" fillId="0" borderId="14" xfId="0" applyFont="1" applyBorder="1" applyAlignment="1" applyProtection="1">
      <alignment horizontal="center" wrapText="1"/>
      <protection hidden="1"/>
    </xf>
    <xf numFmtId="0" fontId="86" fillId="0" borderId="0" xfId="0" applyFont="1" applyAlignment="1" applyProtection="1">
      <alignment horizontal="right"/>
      <protection hidden="1"/>
    </xf>
    <xf numFmtId="0" fontId="91" fillId="0" borderId="0" xfId="0" applyFont="1" applyProtection="1">
      <protection hidden="1"/>
    </xf>
    <xf numFmtId="4" fontId="86" fillId="0" borderId="14" xfId="0" applyNumberFormat="1" applyFont="1" applyBorder="1" applyProtection="1">
      <protection hidden="1"/>
    </xf>
    <xf numFmtId="0" fontId="63" fillId="0" borderId="0" xfId="0" applyFont="1" applyProtection="1">
      <protection hidden="1"/>
    </xf>
    <xf numFmtId="0" fontId="62" fillId="0" borderId="0" xfId="0" applyFont="1" applyProtection="1">
      <protection hidden="1"/>
    </xf>
    <xf numFmtId="0" fontId="62" fillId="8" borderId="0" xfId="0" applyFont="1" applyFill="1" applyProtection="1">
      <protection hidden="1"/>
    </xf>
    <xf numFmtId="0" fontId="0" fillId="8" borderId="0" xfId="0" applyFill="1" applyProtection="1">
      <protection hidden="1"/>
    </xf>
    <xf numFmtId="0" fontId="95" fillId="9" borderId="0" xfId="3" applyFill="1" applyProtection="1">
      <protection locked="0" hidden="1"/>
    </xf>
    <xf numFmtId="0" fontId="24" fillId="0" borderId="5" xfId="0" applyFont="1" applyBorder="1" applyAlignment="1">
      <alignment horizontal="center" vertical="center" wrapText="1"/>
    </xf>
    <xf numFmtId="0" fontId="66" fillId="0" borderId="0" xfId="0" applyFont="1" applyAlignment="1" applyProtection="1">
      <alignment vertical="center" wrapText="1"/>
      <protection hidden="1"/>
    </xf>
    <xf numFmtId="0" fontId="85" fillId="9" borderId="13" xfId="0" applyFont="1" applyFill="1" applyBorder="1"/>
    <xf numFmtId="0" fontId="85" fillId="9" borderId="13" xfId="0" applyFont="1" applyFill="1" applyBorder="1" applyAlignment="1">
      <alignment wrapText="1"/>
    </xf>
    <xf numFmtId="0" fontId="96" fillId="9" borderId="0" xfId="0" applyFont="1" applyFill="1"/>
    <xf numFmtId="0" fontId="85" fillId="9" borderId="13" xfId="0" quotePrefix="1" applyFont="1" applyFill="1" applyBorder="1"/>
    <xf numFmtId="0" fontId="97" fillId="9" borderId="13" xfId="0" applyFont="1" applyFill="1" applyBorder="1"/>
    <xf numFmtId="4" fontId="40" fillId="0" borderId="13" xfId="0" applyNumberFormat="1" applyFont="1" applyBorder="1" applyAlignment="1" applyProtection="1">
      <alignment vertical="center" wrapText="1"/>
      <protection hidden="1"/>
    </xf>
    <xf numFmtId="0" fontId="0" fillId="0" borderId="13" xfId="0" applyBorder="1" applyProtection="1">
      <protection hidden="1"/>
    </xf>
    <xf numFmtId="0" fontId="46" fillId="0" borderId="0" xfId="0" applyFont="1" applyAlignment="1" applyProtection="1">
      <alignment horizontal="center" vertical="top" wrapText="1"/>
      <protection hidden="1"/>
    </xf>
    <xf numFmtId="0" fontId="73" fillId="0" borderId="31" xfId="0" applyFont="1" applyBorder="1" applyAlignment="1" applyProtection="1">
      <alignment horizontal="center" vertical="center" wrapText="1"/>
      <protection hidden="1"/>
    </xf>
    <xf numFmtId="0" fontId="46" fillId="0" borderId="38" xfId="0" applyFont="1" applyBorder="1" applyAlignment="1" applyProtection="1">
      <alignment horizontal="center" vertical="center" wrapText="1"/>
      <protection hidden="1"/>
    </xf>
    <xf numFmtId="0" fontId="46" fillId="0" borderId="33" xfId="0" applyFont="1" applyBorder="1" applyAlignment="1" applyProtection="1">
      <alignment horizontal="center" vertical="center" wrapText="1"/>
      <protection hidden="1"/>
    </xf>
    <xf numFmtId="0" fontId="40" fillId="0" borderId="59" xfId="0" applyFont="1" applyBorder="1" applyAlignment="1" applyProtection="1">
      <alignment horizontal="left" vertical="center" wrapText="1"/>
      <protection hidden="1"/>
    </xf>
    <xf numFmtId="0" fontId="40" fillId="0" borderId="60" xfId="0" applyFont="1" applyBorder="1" applyAlignment="1" applyProtection="1">
      <alignment horizontal="left" vertical="center" wrapText="1"/>
      <protection hidden="1"/>
    </xf>
    <xf numFmtId="0" fontId="27" fillId="0" borderId="56" xfId="0" applyFont="1" applyBorder="1" applyAlignment="1" applyProtection="1">
      <alignment horizontal="left" vertical="center" wrapText="1"/>
      <protection hidden="1"/>
    </xf>
    <xf numFmtId="0" fontId="27" fillId="0" borderId="57" xfId="0" applyFont="1" applyBorder="1" applyAlignment="1" applyProtection="1">
      <alignment horizontal="left" vertical="center" wrapText="1"/>
      <protection hidden="1"/>
    </xf>
    <xf numFmtId="0" fontId="40" fillId="0" borderId="39" xfId="0" applyFont="1" applyBorder="1" applyAlignment="1" applyProtection="1">
      <alignment horizontal="center" vertical="center" wrapText="1"/>
      <protection hidden="1"/>
    </xf>
    <xf numFmtId="0" fontId="40" fillId="0" borderId="53" xfId="0" applyFont="1" applyBorder="1" applyAlignment="1" applyProtection="1">
      <alignment horizontal="center" vertical="center" wrapText="1"/>
      <protection hidden="1"/>
    </xf>
    <xf numFmtId="0" fontId="40" fillId="0" borderId="28" xfId="0" applyFont="1" applyBorder="1" applyAlignment="1" applyProtection="1">
      <alignment horizontal="center" vertical="center" wrapText="1"/>
      <protection hidden="1"/>
    </xf>
    <xf numFmtId="0" fontId="40" fillId="0" borderId="31" xfId="0" applyFont="1" applyBorder="1" applyAlignment="1" applyProtection="1">
      <alignment horizontal="center" vertical="center" wrapText="1"/>
      <protection hidden="1"/>
    </xf>
    <xf numFmtId="0" fontId="40" fillId="0" borderId="38" xfId="0" applyFont="1" applyBorder="1" applyAlignment="1" applyProtection="1">
      <alignment horizontal="center" vertical="center" wrapText="1"/>
      <protection hidden="1"/>
    </xf>
    <xf numFmtId="0" fontId="40" fillId="0" borderId="33" xfId="0" applyFont="1" applyBorder="1" applyAlignment="1" applyProtection="1">
      <alignment horizontal="center" vertical="center" wrapText="1"/>
      <protection hidden="1"/>
    </xf>
    <xf numFmtId="0" fontId="74" fillId="0" borderId="26" xfId="0" applyFont="1" applyBorder="1" applyAlignment="1" applyProtection="1">
      <alignment horizontal="right" vertical="center" textRotation="90"/>
      <protection hidden="1"/>
    </xf>
    <xf numFmtId="0" fontId="36" fillId="0" borderId="0" xfId="0" applyFont="1" applyAlignment="1" applyProtection="1">
      <alignment horizontal="center" vertical="center" wrapText="1"/>
      <protection hidden="1"/>
    </xf>
    <xf numFmtId="4" fontId="40" fillId="0" borderId="31" xfId="0" applyNumberFormat="1" applyFont="1" applyBorder="1" applyAlignment="1" applyProtection="1">
      <alignment horizontal="center" vertical="center" wrapText="1"/>
      <protection hidden="1"/>
    </xf>
    <xf numFmtId="0" fontId="84" fillId="0" borderId="13" xfId="0" applyFont="1" applyBorder="1" applyAlignment="1" applyProtection="1">
      <alignment horizontal="center" vertical="center"/>
      <protection hidden="1"/>
    </xf>
    <xf numFmtId="0" fontId="84" fillId="0" borderId="67" xfId="0" applyFont="1" applyBorder="1" applyAlignment="1" applyProtection="1">
      <alignment horizontal="center" vertical="center"/>
      <protection hidden="1"/>
    </xf>
    <xf numFmtId="0" fontId="92" fillId="0" borderId="31" xfId="0" applyFont="1" applyBorder="1" applyAlignment="1" applyProtection="1">
      <alignment horizontal="center" vertical="center" wrapText="1"/>
      <protection locked="0"/>
    </xf>
    <xf numFmtId="0" fontId="92" fillId="0" borderId="38" xfId="0" applyFont="1" applyBorder="1" applyAlignment="1" applyProtection="1">
      <alignment horizontal="center" vertical="center" wrapText="1"/>
      <protection locked="0"/>
    </xf>
    <xf numFmtId="0" fontId="92" fillId="0" borderId="33" xfId="0" applyFont="1" applyBorder="1" applyAlignment="1" applyProtection="1">
      <alignment horizontal="center" vertical="center" wrapText="1"/>
      <protection locked="0"/>
    </xf>
    <xf numFmtId="0" fontId="67" fillId="0" borderId="59" xfId="0" applyFont="1" applyBorder="1" applyAlignment="1" applyProtection="1">
      <alignment horizontal="left" vertical="top" wrapText="1"/>
      <protection locked="0"/>
    </xf>
    <xf numFmtId="0" fontId="67" fillId="0" borderId="60" xfId="0" applyFont="1" applyBorder="1" applyAlignment="1" applyProtection="1">
      <alignment horizontal="left" vertical="top" wrapText="1"/>
      <protection locked="0"/>
    </xf>
    <xf numFmtId="0" fontId="67" fillId="0" borderId="61" xfId="0" applyFont="1" applyBorder="1" applyAlignment="1" applyProtection="1">
      <alignment horizontal="left" vertical="top" wrapText="1"/>
      <protection locked="0"/>
    </xf>
    <xf numFmtId="164" fontId="67" fillId="0" borderId="63" xfId="2" applyFont="1" applyBorder="1" applyAlignment="1" applyProtection="1">
      <alignment horizontal="center" vertical="center" wrapText="1"/>
      <protection hidden="1"/>
    </xf>
    <xf numFmtId="164" fontId="67" fillId="0" borderId="33" xfId="2" applyFont="1" applyBorder="1" applyAlignment="1" applyProtection="1">
      <alignment horizontal="center" vertical="center" wrapText="1"/>
      <protection hidden="1"/>
    </xf>
    <xf numFmtId="0" fontId="7" fillId="8" borderId="40" xfId="0" applyFont="1" applyFill="1" applyBorder="1" applyAlignment="1" applyProtection="1">
      <alignment horizontal="center" vertical="center" wrapText="1"/>
      <protection hidden="1"/>
    </xf>
    <xf numFmtId="0" fontId="7" fillId="8" borderId="13" xfId="0" applyFont="1" applyFill="1" applyBorder="1" applyAlignment="1" applyProtection="1">
      <alignment horizontal="center" vertical="center" wrapText="1"/>
      <protection hidden="1"/>
    </xf>
    <xf numFmtId="0" fontId="5" fillId="2" borderId="31" xfId="0" applyFont="1" applyFill="1" applyBorder="1" applyAlignment="1" applyProtection="1">
      <alignment horizontal="center" vertical="center" wrapText="1"/>
      <protection hidden="1"/>
    </xf>
    <xf numFmtId="0" fontId="5" fillId="2" borderId="38" xfId="0" applyFont="1" applyFill="1" applyBorder="1" applyAlignment="1" applyProtection="1">
      <alignment horizontal="center" vertical="center" wrapText="1"/>
      <protection hidden="1"/>
    </xf>
    <xf numFmtId="0" fontId="5" fillId="2" borderId="33" xfId="0" applyFont="1" applyFill="1" applyBorder="1" applyAlignment="1" applyProtection="1">
      <alignment horizontal="center" vertical="center" wrapText="1"/>
      <protection hidden="1"/>
    </xf>
    <xf numFmtId="0" fontId="40" fillId="2" borderId="31" xfId="0" applyFont="1" applyFill="1" applyBorder="1" applyAlignment="1" applyProtection="1">
      <alignment horizontal="center" vertical="center" wrapText="1"/>
      <protection hidden="1"/>
    </xf>
    <xf numFmtId="0" fontId="40" fillId="2" borderId="38" xfId="0" applyFont="1" applyFill="1" applyBorder="1" applyAlignment="1" applyProtection="1">
      <alignment horizontal="center" vertical="center" wrapText="1"/>
      <protection hidden="1"/>
    </xf>
    <xf numFmtId="0" fontId="40" fillId="2" borderId="33" xfId="0" applyFont="1" applyFill="1" applyBorder="1" applyAlignment="1" applyProtection="1">
      <alignment horizontal="center" vertical="center" wrapText="1"/>
      <protection hidden="1"/>
    </xf>
    <xf numFmtId="0" fontId="27" fillId="0" borderId="48" xfId="0" applyFont="1" applyBorder="1" applyAlignment="1" applyProtection="1">
      <alignment horizontal="left" vertical="center" wrapText="1"/>
      <protection hidden="1"/>
    </xf>
    <xf numFmtId="0" fontId="27" fillId="0" borderId="49" xfId="0" applyFont="1" applyBorder="1" applyAlignment="1" applyProtection="1">
      <alignment horizontal="left" vertical="center" wrapText="1"/>
      <protection hidden="1"/>
    </xf>
    <xf numFmtId="0" fontId="27" fillId="0" borderId="51" xfId="0" applyFont="1" applyBorder="1" applyAlignment="1" applyProtection="1">
      <alignment horizontal="left" vertical="center" wrapText="1"/>
      <protection hidden="1"/>
    </xf>
    <xf numFmtId="0" fontId="27" fillId="0" borderId="14" xfId="0" applyFont="1" applyBorder="1" applyAlignment="1" applyProtection="1">
      <alignment horizontal="left" vertical="center" wrapText="1"/>
      <protection hidden="1"/>
    </xf>
    <xf numFmtId="1" fontId="59" fillId="0" borderId="63" xfId="0" applyNumberFormat="1" applyFont="1" applyBorder="1" applyAlignment="1" applyProtection="1">
      <alignment horizontal="center" vertical="center"/>
      <protection hidden="1"/>
    </xf>
    <xf numFmtId="1" fontId="59" fillId="0" borderId="33" xfId="0" applyNumberFormat="1" applyFont="1" applyBorder="1" applyAlignment="1" applyProtection="1">
      <alignment horizontal="center" vertical="center"/>
      <protection hidden="1"/>
    </xf>
    <xf numFmtId="0" fontId="94" fillId="0" borderId="31" xfId="0" applyFont="1" applyBorder="1" applyAlignment="1" applyProtection="1">
      <alignment horizontal="center" vertical="center" wrapText="1"/>
      <protection locked="0"/>
    </xf>
    <xf numFmtId="0" fontId="94" fillId="0" borderId="38" xfId="0" applyFont="1" applyBorder="1" applyAlignment="1" applyProtection="1">
      <alignment horizontal="center" vertical="center" wrapText="1"/>
      <protection locked="0"/>
    </xf>
    <xf numFmtId="0" fontId="94" fillId="0" borderId="33" xfId="0" applyFont="1" applyBorder="1" applyAlignment="1" applyProtection="1">
      <alignment horizontal="center" vertical="center" wrapText="1"/>
      <protection locked="0"/>
    </xf>
    <xf numFmtId="0" fontId="61" fillId="11" borderId="62" xfId="0" applyFont="1" applyFill="1" applyBorder="1" applyAlignment="1" applyProtection="1">
      <alignment horizontal="center"/>
      <protection hidden="1"/>
    </xf>
    <xf numFmtId="0" fontId="63" fillId="9" borderId="13" xfId="0" applyFont="1" applyFill="1" applyBorder="1" applyAlignment="1" applyProtection="1">
      <alignment horizontal="left" vertical="top" wrapText="1"/>
      <protection hidden="1"/>
    </xf>
    <xf numFmtId="0" fontId="25" fillId="0" borderId="51" xfId="0" applyFont="1" applyBorder="1" applyAlignment="1" applyProtection="1">
      <alignment horizontal="center" vertical="center" wrapText="1"/>
      <protection hidden="1"/>
    </xf>
    <xf numFmtId="0" fontId="38" fillId="0" borderId="51" xfId="0" applyFont="1" applyBorder="1" applyAlignment="1" applyProtection="1">
      <alignment horizontal="center" vertical="center" wrapText="1"/>
      <protection hidden="1"/>
    </xf>
    <xf numFmtId="0" fontId="47" fillId="9" borderId="42" xfId="0" applyFont="1" applyFill="1" applyBorder="1" applyAlignment="1" applyProtection="1">
      <alignment horizontal="center"/>
      <protection hidden="1"/>
    </xf>
    <xf numFmtId="0" fontId="33" fillId="0" borderId="0" xfId="0" applyFont="1" applyAlignment="1" applyProtection="1">
      <alignment horizontal="left" wrapText="1"/>
      <protection hidden="1"/>
    </xf>
    <xf numFmtId="0" fontId="46" fillId="0" borderId="0" xfId="0" applyFont="1" applyAlignment="1" applyProtection="1">
      <alignment horizontal="left" vertical="top" wrapText="1"/>
      <protection hidden="1"/>
    </xf>
    <xf numFmtId="0" fontId="17" fillId="4" borderId="12" xfId="0" applyFont="1" applyFill="1" applyBorder="1" applyAlignment="1" applyProtection="1">
      <alignment horizontal="center" vertical="center"/>
      <protection hidden="1"/>
    </xf>
    <xf numFmtId="0" fontId="17" fillId="4" borderId="11" xfId="0" applyFont="1" applyFill="1" applyBorder="1" applyAlignment="1" applyProtection="1">
      <alignment horizontal="center" vertical="center"/>
      <protection hidden="1"/>
    </xf>
    <xf numFmtId="0" fontId="35" fillId="2" borderId="1" xfId="0" applyFont="1" applyFill="1" applyBorder="1" applyAlignment="1" applyProtection="1">
      <alignment horizontal="center" vertical="center" wrapText="1"/>
      <protection hidden="1"/>
    </xf>
    <xf numFmtId="0" fontId="10" fillId="2" borderId="1" xfId="0" applyFont="1" applyFill="1" applyBorder="1" applyAlignment="1" applyProtection="1">
      <alignment horizontal="center" vertical="center" wrapText="1"/>
      <protection hidden="1"/>
    </xf>
    <xf numFmtId="0" fontId="6" fillId="0" borderId="1" xfId="0" applyFont="1" applyBorder="1" applyProtection="1">
      <protection hidden="1"/>
    </xf>
    <xf numFmtId="0" fontId="6" fillId="0" borderId="2" xfId="0" applyFont="1" applyBorder="1" applyProtection="1">
      <protection hidden="1"/>
    </xf>
    <xf numFmtId="0" fontId="13" fillId="0" borderId="0" xfId="0" applyFont="1" applyAlignment="1" applyProtection="1">
      <alignment horizontal="center" wrapText="1"/>
      <protection hidden="1"/>
    </xf>
    <xf numFmtId="0" fontId="0" fillId="0" borderId="0" xfId="0" applyProtection="1">
      <protection hidden="1"/>
    </xf>
    <xf numFmtId="4" fontId="40" fillId="4" borderId="6" xfId="0" applyNumberFormat="1" applyFont="1" applyFill="1" applyBorder="1" applyAlignment="1" applyProtection="1">
      <alignment horizontal="right" vertical="center" wrapText="1"/>
      <protection hidden="1"/>
    </xf>
    <xf numFmtId="0" fontId="37" fillId="0" borderId="8" xfId="0" applyFont="1" applyBorder="1" applyProtection="1">
      <protection hidden="1"/>
    </xf>
    <xf numFmtId="0" fontId="37" fillId="0" borderId="10" xfId="0" applyFont="1" applyBorder="1" applyProtection="1">
      <protection hidden="1"/>
    </xf>
    <xf numFmtId="0" fontId="18" fillId="0" borderId="13" xfId="0" applyFont="1" applyBorder="1" applyAlignment="1" applyProtection="1">
      <alignment horizontal="center" wrapText="1"/>
      <protection hidden="1"/>
    </xf>
    <xf numFmtId="4" fontId="40" fillId="4" borderId="12" xfId="0" applyNumberFormat="1" applyFont="1" applyFill="1" applyBorder="1" applyAlignment="1" applyProtection="1">
      <alignment horizontal="right" vertical="center" wrapText="1"/>
      <protection hidden="1"/>
    </xf>
    <xf numFmtId="0" fontId="37" fillId="0" borderId="9" xfId="0" applyFont="1" applyBorder="1" applyProtection="1">
      <protection hidden="1"/>
    </xf>
    <xf numFmtId="0" fontId="37" fillId="0" borderId="43" xfId="0" applyFont="1" applyBorder="1" applyProtection="1">
      <protection hidden="1"/>
    </xf>
    <xf numFmtId="0" fontId="29" fillId="2" borderId="64" xfId="0" applyFont="1" applyFill="1" applyBorder="1" applyAlignment="1" applyProtection="1">
      <alignment horizontal="center" vertical="center" wrapText="1"/>
      <protection hidden="1"/>
    </xf>
    <xf numFmtId="0" fontId="29" fillId="2" borderId="65" xfId="0" applyFont="1" applyFill="1" applyBorder="1" applyAlignment="1" applyProtection="1">
      <alignment horizontal="center" vertical="center" wrapText="1"/>
      <protection hidden="1"/>
    </xf>
    <xf numFmtId="0" fontId="29" fillId="2" borderId="6" xfId="0" applyFont="1" applyFill="1" applyBorder="1" applyAlignment="1" applyProtection="1">
      <alignment horizontal="center" vertical="center" wrapText="1"/>
      <protection hidden="1"/>
    </xf>
    <xf numFmtId="0" fontId="39" fillId="0" borderId="10" xfId="0" applyFont="1" applyBorder="1" applyProtection="1">
      <protection hidden="1"/>
    </xf>
    <xf numFmtId="0" fontId="17" fillId="4" borderId="69" xfId="0" applyFont="1" applyFill="1" applyBorder="1" applyAlignment="1" applyProtection="1">
      <alignment horizontal="center" vertical="center" wrapText="1"/>
      <protection hidden="1"/>
    </xf>
    <xf numFmtId="0" fontId="17" fillId="4" borderId="70" xfId="0" applyFont="1" applyFill="1" applyBorder="1" applyAlignment="1" applyProtection="1">
      <alignment horizontal="center" vertical="center" wrapText="1"/>
      <protection hidden="1"/>
    </xf>
    <xf numFmtId="4" fontId="68" fillId="0" borderId="68" xfId="0" applyNumberFormat="1" applyFont="1" applyBorder="1" applyAlignment="1" applyProtection="1">
      <alignment horizontal="center" vertical="center" wrapText="1"/>
      <protection hidden="1"/>
    </xf>
    <xf numFmtId="4" fontId="68" fillId="0" borderId="13" xfId="0" applyNumberFormat="1" applyFont="1" applyBorder="1" applyAlignment="1" applyProtection="1">
      <alignment horizontal="center" vertical="center" wrapText="1"/>
      <protection hidden="1"/>
    </xf>
    <xf numFmtId="4" fontId="40" fillId="4" borderId="8" xfId="0" applyNumberFormat="1" applyFont="1" applyFill="1" applyBorder="1" applyAlignment="1" applyProtection="1">
      <alignment horizontal="right" vertical="center" wrapText="1"/>
      <protection hidden="1"/>
    </xf>
    <xf numFmtId="0" fontId="31" fillId="0" borderId="14" xfId="0" applyFont="1" applyBorder="1" applyAlignment="1" applyProtection="1">
      <alignment horizontal="center"/>
      <protection hidden="1"/>
    </xf>
    <xf numFmtId="0" fontId="21" fillId="0" borderId="14" xfId="0" applyFont="1" applyBorder="1" applyAlignment="1" applyProtection="1">
      <alignment horizontal="center"/>
      <protection hidden="1"/>
    </xf>
    <xf numFmtId="0" fontId="17" fillId="4" borderId="71" xfId="0" applyFont="1" applyFill="1" applyBorder="1" applyAlignment="1" applyProtection="1">
      <alignment horizontal="center" vertical="center" wrapText="1"/>
      <protection hidden="1"/>
    </xf>
    <xf numFmtId="0" fontId="17" fillId="4" borderId="41" xfId="0" applyFont="1" applyFill="1" applyBorder="1" applyAlignment="1" applyProtection="1">
      <alignment horizontal="center" vertical="center" wrapText="1"/>
      <protection hidden="1"/>
    </xf>
    <xf numFmtId="0" fontId="17" fillId="4" borderId="72" xfId="0" applyFont="1" applyFill="1" applyBorder="1" applyAlignment="1" applyProtection="1">
      <alignment horizontal="center" vertical="center"/>
      <protection hidden="1"/>
    </xf>
    <xf numFmtId="4" fontId="40" fillId="4" borderId="11" xfId="0" applyNumberFormat="1" applyFont="1" applyFill="1" applyBorder="1" applyAlignment="1" applyProtection="1">
      <alignment horizontal="right" vertical="center" wrapText="1"/>
      <protection hidden="1"/>
    </xf>
    <xf numFmtId="4" fontId="40" fillId="4" borderId="43" xfId="0" applyNumberFormat="1" applyFont="1" applyFill="1" applyBorder="1" applyAlignment="1" applyProtection="1">
      <alignment horizontal="right" vertical="center" wrapText="1"/>
      <protection hidden="1"/>
    </xf>
    <xf numFmtId="0" fontId="29" fillId="2" borderId="10" xfId="0" applyFont="1" applyFill="1" applyBorder="1" applyAlignment="1" applyProtection="1">
      <alignment horizontal="center" vertical="center" wrapText="1"/>
      <protection hidden="1"/>
    </xf>
    <xf numFmtId="0" fontId="41" fillId="0" borderId="13" xfId="0" applyFont="1" applyBorder="1" applyAlignment="1" applyProtection="1">
      <alignment horizontal="center" vertical="center" wrapText="1"/>
      <protection hidden="1"/>
    </xf>
    <xf numFmtId="0" fontId="42" fillId="0" borderId="13" xfId="0" applyFont="1" applyBorder="1" applyProtection="1">
      <protection hidden="1"/>
    </xf>
    <xf numFmtId="0" fontId="13" fillId="0" borderId="0" xfId="0" applyFont="1" applyAlignment="1" applyProtection="1">
      <alignment horizontal="left" vertical="top" wrapText="1"/>
      <protection hidden="1"/>
    </xf>
    <xf numFmtId="0" fontId="43" fillId="0" borderId="0" xfId="0" applyFont="1" applyAlignment="1" applyProtection="1">
      <alignment horizontal="left" vertical="top" wrapText="1"/>
      <protection hidden="1"/>
    </xf>
    <xf numFmtId="0" fontId="17" fillId="4" borderId="72" xfId="0" applyFont="1" applyFill="1" applyBorder="1" applyAlignment="1" applyProtection="1">
      <alignment horizontal="center" vertical="center" wrapText="1"/>
      <protection hidden="1"/>
    </xf>
    <xf numFmtId="0" fontId="17" fillId="4" borderId="11" xfId="0" applyFont="1" applyFill="1" applyBorder="1" applyAlignment="1" applyProtection="1">
      <alignment horizontal="center" vertical="center" wrapText="1"/>
      <protection hidden="1"/>
    </xf>
    <xf numFmtId="0" fontId="93" fillId="8" borderId="77" xfId="0" applyFont="1" applyFill="1" applyBorder="1" applyAlignment="1" applyProtection="1">
      <alignment horizontal="center" vertical="center" wrapText="1"/>
      <protection hidden="1"/>
    </xf>
    <xf numFmtId="0" fontId="93" fillId="8" borderId="13" xfId="0" applyFont="1" applyFill="1" applyBorder="1" applyAlignment="1" applyProtection="1">
      <alignment horizontal="center" vertical="center" wrapText="1"/>
      <protection hidden="1"/>
    </xf>
    <xf numFmtId="0" fontId="58" fillId="0" borderId="1" xfId="0" applyFont="1" applyBorder="1" applyProtection="1">
      <protection hidden="1"/>
    </xf>
    <xf numFmtId="0" fontId="58" fillId="0" borderId="2" xfId="0" applyFont="1" applyBorder="1" applyProtection="1">
      <protection hidden="1"/>
    </xf>
    <xf numFmtId="0" fontId="58" fillId="0" borderId="8" xfId="0" applyFont="1" applyBorder="1" applyProtection="1">
      <protection hidden="1"/>
    </xf>
    <xf numFmtId="0" fontId="58" fillId="0" borderId="10" xfId="0" applyFont="1" applyBorder="1" applyProtection="1">
      <protection hidden="1"/>
    </xf>
    <xf numFmtId="0" fontId="58" fillId="0" borderId="41" xfId="0" applyFont="1" applyBorder="1" applyProtection="1">
      <protection hidden="1"/>
    </xf>
    <xf numFmtId="0" fontId="58" fillId="0" borderId="43" xfId="0" applyFont="1" applyBorder="1" applyProtection="1">
      <protection hidden="1"/>
    </xf>
    <xf numFmtId="0" fontId="17" fillId="2" borderId="73" xfId="0" applyFont="1" applyFill="1" applyBorder="1" applyAlignment="1" applyProtection="1">
      <alignment horizontal="center" vertical="center" wrapText="1"/>
      <protection hidden="1"/>
    </xf>
    <xf numFmtId="0" fontId="17" fillId="2" borderId="74" xfId="0" applyFont="1" applyFill="1" applyBorder="1" applyAlignment="1" applyProtection="1">
      <alignment horizontal="center" vertical="center" wrapText="1"/>
      <protection hidden="1"/>
    </xf>
    <xf numFmtId="0" fontId="17" fillId="2" borderId="6" xfId="0" applyFont="1" applyFill="1" applyBorder="1" applyAlignment="1" applyProtection="1">
      <alignment horizontal="center" vertical="center" wrapText="1"/>
      <protection hidden="1"/>
    </xf>
    <xf numFmtId="0" fontId="17" fillId="2" borderId="8" xfId="0" applyFont="1" applyFill="1" applyBorder="1" applyAlignment="1" applyProtection="1">
      <alignment horizontal="center" vertical="center" wrapText="1"/>
      <protection hidden="1"/>
    </xf>
    <xf numFmtId="0" fontId="51" fillId="3" borderId="31" xfId="0" applyFont="1" applyFill="1" applyBorder="1" applyAlignment="1" applyProtection="1">
      <alignment horizontal="center" vertical="center" wrapText="1"/>
      <protection hidden="1"/>
    </xf>
    <xf numFmtId="0" fontId="51" fillId="3" borderId="38" xfId="0" applyFont="1" applyFill="1" applyBorder="1" applyAlignment="1" applyProtection="1">
      <alignment horizontal="center" vertical="center" wrapText="1"/>
      <protection hidden="1"/>
    </xf>
    <xf numFmtId="0" fontId="51" fillId="3" borderId="33" xfId="0" applyFont="1" applyFill="1" applyBorder="1" applyAlignment="1" applyProtection="1">
      <alignment horizontal="center" vertical="center" wrapText="1"/>
      <protection hidden="1"/>
    </xf>
    <xf numFmtId="0" fontId="56" fillId="6" borderId="36" xfId="0" applyFont="1" applyFill="1" applyBorder="1" applyAlignment="1" applyProtection="1">
      <alignment horizontal="right" vertical="center" wrapText="1"/>
      <protection hidden="1"/>
    </xf>
    <xf numFmtId="0" fontId="56" fillId="6" borderId="15" xfId="0" applyFont="1" applyFill="1" applyBorder="1" applyAlignment="1" applyProtection="1">
      <alignment horizontal="right" vertical="center" wrapText="1"/>
      <protection hidden="1"/>
    </xf>
    <xf numFmtId="0" fontId="46" fillId="9" borderId="13" xfId="0" applyFont="1" applyFill="1" applyBorder="1" applyAlignment="1" applyProtection="1">
      <alignment horizontal="center" vertical="center" wrapText="1"/>
      <protection hidden="1"/>
    </xf>
    <xf numFmtId="0" fontId="56" fillId="6" borderId="38" xfId="0" applyFont="1" applyFill="1" applyBorder="1" applyAlignment="1" applyProtection="1">
      <alignment horizontal="center" vertical="center" wrapText="1"/>
      <protection hidden="1"/>
    </xf>
    <xf numFmtId="0" fontId="56" fillId="6" borderId="33" xfId="0" applyFont="1" applyFill="1" applyBorder="1" applyAlignment="1" applyProtection="1">
      <alignment horizontal="center" vertical="center" wrapText="1"/>
      <protection hidden="1"/>
    </xf>
    <xf numFmtId="0" fontId="56" fillId="6" borderId="25" xfId="0" applyFont="1" applyFill="1" applyBorder="1" applyAlignment="1" applyProtection="1">
      <alignment horizontal="center" vertical="center" wrapText="1"/>
      <protection hidden="1"/>
    </xf>
    <xf numFmtId="0" fontId="56" fillId="6" borderId="27" xfId="0" applyFont="1" applyFill="1" applyBorder="1" applyAlignment="1" applyProtection="1">
      <alignment horizontal="center" vertical="center" wrapText="1"/>
      <protection hidden="1"/>
    </xf>
    <xf numFmtId="0" fontId="56" fillId="6" borderId="28" xfId="0" applyFont="1" applyFill="1" applyBorder="1" applyAlignment="1" applyProtection="1">
      <alignment horizontal="center" vertical="center" wrapText="1"/>
      <protection hidden="1"/>
    </xf>
    <xf numFmtId="0" fontId="56" fillId="6" borderId="15" xfId="0" applyFont="1" applyFill="1" applyBorder="1" applyAlignment="1" applyProtection="1">
      <alignment horizontal="center" vertical="center" wrapText="1"/>
      <protection hidden="1"/>
    </xf>
    <xf numFmtId="0" fontId="53" fillId="6" borderId="26" xfId="0" applyFont="1" applyFill="1" applyBorder="1" applyAlignment="1" applyProtection="1">
      <alignment horizontal="center" vertical="center" wrapText="1"/>
      <protection hidden="1"/>
    </xf>
    <xf numFmtId="0" fontId="53" fillId="6" borderId="27" xfId="0" applyFont="1" applyFill="1" applyBorder="1" applyAlignment="1" applyProtection="1">
      <alignment horizontal="center" vertical="center" wrapText="1"/>
      <protection hidden="1"/>
    </xf>
    <xf numFmtId="0" fontId="53" fillId="0" borderId="29" xfId="0" applyFont="1" applyBorder="1" applyAlignment="1" applyProtection="1">
      <alignment horizontal="center" vertical="center" wrapText="1"/>
      <protection hidden="1"/>
    </xf>
    <xf numFmtId="0" fontId="53" fillId="0" borderId="32" xfId="0" applyFont="1" applyBorder="1" applyAlignment="1" applyProtection="1">
      <alignment horizontal="center" vertical="center" wrapText="1"/>
      <protection hidden="1"/>
    </xf>
    <xf numFmtId="0" fontId="53" fillId="0" borderId="54" xfId="0" applyFont="1" applyBorder="1" applyAlignment="1" applyProtection="1">
      <alignment horizontal="center" vertical="center" wrapText="1"/>
      <protection hidden="1"/>
    </xf>
    <xf numFmtId="0" fontId="53" fillId="0" borderId="30" xfId="0" applyFont="1" applyBorder="1" applyAlignment="1" applyProtection="1">
      <alignment horizontal="center" vertical="center" wrapText="1"/>
      <protection hidden="1"/>
    </xf>
    <xf numFmtId="165" fontId="60" fillId="7" borderId="25" xfId="0" applyNumberFormat="1" applyFont="1" applyFill="1" applyBorder="1" applyAlignment="1" applyProtection="1">
      <alignment vertical="center" wrapText="1"/>
      <protection hidden="1"/>
    </xf>
    <xf numFmtId="165" fontId="60" fillId="7" borderId="26" xfId="0" applyNumberFormat="1" applyFont="1" applyFill="1" applyBorder="1" applyAlignment="1" applyProtection="1">
      <alignment vertical="center" wrapText="1"/>
      <protection hidden="1"/>
    </xf>
    <xf numFmtId="165" fontId="60" fillId="7" borderId="27" xfId="0" applyNumberFormat="1" applyFont="1" applyFill="1" applyBorder="1" applyAlignment="1" applyProtection="1">
      <alignment vertical="center" wrapText="1"/>
      <protection hidden="1"/>
    </xf>
    <xf numFmtId="0" fontId="54" fillId="6" borderId="46" xfId="0" applyFont="1" applyFill="1" applyBorder="1" applyAlignment="1" applyProtection="1">
      <alignment horizontal="center" vertical="center" wrapText="1"/>
      <protection hidden="1"/>
    </xf>
    <xf numFmtId="0" fontId="49" fillId="0" borderId="34" xfId="0" applyFont="1" applyBorder="1" applyProtection="1">
      <protection hidden="1"/>
    </xf>
    <xf numFmtId="0" fontId="49" fillId="0" borderId="35" xfId="0" applyFont="1" applyBorder="1" applyProtection="1">
      <protection hidden="1"/>
    </xf>
    <xf numFmtId="0" fontId="56" fillId="6" borderId="37" xfId="0" applyFont="1" applyFill="1" applyBorder="1" applyAlignment="1" applyProtection="1">
      <alignment horizontal="center" vertical="center" wrapText="1"/>
      <protection hidden="1"/>
    </xf>
    <xf numFmtId="0" fontId="48" fillId="0" borderId="19" xfId="0" applyFont="1" applyBorder="1" applyProtection="1">
      <protection hidden="1"/>
    </xf>
    <xf numFmtId="0" fontId="53" fillId="6" borderId="40" xfId="0" applyFont="1" applyFill="1" applyBorder="1" applyAlignment="1" applyProtection="1">
      <alignment horizontal="center" vertical="center" wrapText="1"/>
      <protection hidden="1"/>
    </xf>
    <xf numFmtId="0" fontId="53" fillId="6" borderId="36" xfId="0" applyFont="1" applyFill="1" applyBorder="1" applyAlignment="1" applyProtection="1">
      <alignment horizontal="center" vertical="center" wrapText="1"/>
      <protection hidden="1"/>
    </xf>
    <xf numFmtId="0" fontId="56" fillId="6" borderId="14" xfId="0" applyFont="1" applyFill="1" applyBorder="1" applyAlignment="1" applyProtection="1">
      <alignment horizontal="center" vertical="center" wrapText="1"/>
      <protection hidden="1"/>
    </xf>
    <xf numFmtId="0" fontId="51" fillId="3" borderId="14" xfId="0" applyFont="1" applyFill="1" applyBorder="1" applyAlignment="1" applyProtection="1">
      <alignment horizontal="center" vertical="center" wrapText="1"/>
      <protection hidden="1"/>
    </xf>
  </cellXfs>
  <cellStyles count="4">
    <cellStyle name="Currency" xfId="2" builtinId="4"/>
    <cellStyle name="Hyperlink" xfId="3" builtinId="8"/>
    <cellStyle name="Normal" xfId="0" builtinId="0"/>
    <cellStyle name="Percent" xfId="1" builtinId="5"/>
  </cellStyles>
  <dxfs count="79">
    <dxf>
      <fill>
        <patternFill>
          <bgColor rgb="FFFFFF00"/>
        </patternFill>
      </fill>
    </dxf>
    <dxf>
      <fill>
        <patternFill>
          <bgColor rgb="FFFFFF00"/>
        </patternFill>
      </fill>
    </dxf>
    <dxf>
      <fill>
        <patternFill patternType="solid">
          <fgColor rgb="FFFF0000"/>
          <bgColor rgb="FFFF0000"/>
        </patternFill>
      </fill>
    </dxf>
    <dxf>
      <fill>
        <patternFill patternType="solid">
          <fgColor rgb="FFFF0000"/>
          <bgColor rgb="FFFF0000"/>
        </patternFill>
      </fill>
    </dxf>
    <dxf>
      <fill>
        <patternFill>
          <bgColor rgb="FFFFFF00"/>
        </patternFill>
      </fill>
    </dxf>
    <dxf>
      <font>
        <b/>
        <i val="0"/>
        <color rgb="FFFF0000"/>
      </font>
      <fill>
        <patternFill>
          <bgColor rgb="FFFFFF00"/>
        </patternFill>
      </fill>
    </dxf>
    <dxf>
      <font>
        <b/>
        <i val="0"/>
        <color rgb="FFFF0000"/>
      </font>
      <fill>
        <patternFill>
          <bgColor rgb="FFFFFF00"/>
        </patternFill>
      </fill>
    </dxf>
    <dxf>
      <font>
        <color rgb="FFFF0000"/>
      </font>
      <fill>
        <patternFill>
          <bgColor rgb="FFFF0000"/>
        </patternFill>
      </fill>
    </dxf>
    <dxf>
      <fill>
        <patternFill patternType="solid">
          <fgColor rgb="FFFF0000"/>
          <bgColor rgb="FFFF0000"/>
        </patternFill>
      </fill>
    </dxf>
    <dxf>
      <fill>
        <patternFill>
          <bgColor rgb="FFFFFF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b/>
        <i val="0"/>
        <color rgb="FFFF0000"/>
      </font>
      <fill>
        <patternFill>
          <bgColor rgb="FFFFFF00"/>
        </patternFill>
      </fill>
    </dxf>
    <dxf>
      <font>
        <b/>
        <i val="0"/>
        <color rgb="FFFF0000"/>
      </font>
      <fill>
        <patternFill>
          <bgColor rgb="FFFFFF00"/>
        </patternFill>
      </fill>
    </dxf>
    <dxf>
      <fill>
        <patternFill patternType="solid">
          <fgColor rgb="FFFF0000"/>
          <bgColor rgb="FFFF0000"/>
        </patternFill>
      </fill>
    </dxf>
    <dxf>
      <font>
        <color rgb="FFFF0000"/>
      </font>
      <fill>
        <patternFill>
          <bgColor rgb="FFFF0000"/>
        </patternFill>
      </fill>
    </dxf>
    <dxf>
      <fill>
        <patternFill patternType="solid">
          <fgColor rgb="FFFF0000"/>
          <bgColor rgb="FFFF0000"/>
        </patternFill>
      </fill>
    </dxf>
    <dxf>
      <fill>
        <patternFill>
          <bgColor rgb="FFFFFF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b/>
        <i val="0"/>
        <color rgb="FFFF0000"/>
      </font>
      <fill>
        <patternFill>
          <bgColor rgb="FFFFFF00"/>
        </patternFill>
      </fill>
    </dxf>
    <dxf>
      <font>
        <b/>
        <i val="0"/>
        <color rgb="FFFF0000"/>
      </font>
      <fill>
        <patternFill>
          <bgColor rgb="FFFFFF00"/>
        </patternFill>
      </fill>
    </dxf>
    <dxf>
      <fill>
        <patternFill patternType="solid">
          <fgColor rgb="FFFF0000"/>
          <bgColor rgb="FFFF0000"/>
        </patternFill>
      </fill>
    </dxf>
    <dxf>
      <font>
        <color rgb="FFFF0000"/>
      </font>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b/>
        <i val="0"/>
        <color rgb="FFFF0000"/>
      </font>
      <fill>
        <patternFill>
          <bgColor rgb="FFFFFF00"/>
        </patternFill>
      </fill>
    </dxf>
    <dxf>
      <font>
        <b/>
        <i val="0"/>
        <color rgb="FFFF0000"/>
      </font>
      <fill>
        <patternFill>
          <bgColor rgb="FFFFFF00"/>
        </patternFill>
      </fill>
    </dxf>
    <dxf>
      <fill>
        <patternFill patternType="solid">
          <fgColor rgb="FFFF0000"/>
          <bgColor rgb="FFFF0000"/>
        </patternFill>
      </fill>
    </dxf>
    <dxf>
      <font>
        <color rgb="FFFF0000"/>
      </font>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theme="0"/>
      </font>
      <fill>
        <patternFill>
          <bgColor theme="0"/>
        </patternFill>
      </fill>
    </dxf>
    <dxf>
      <fill>
        <patternFill>
          <bgColor rgb="FFFF0000"/>
        </patternFill>
      </fill>
    </dxf>
    <dxf>
      <fill>
        <patternFill patternType="solid">
          <fgColor indexed="64"/>
          <bgColor rgb="FFFFFF00"/>
        </patternFill>
      </fill>
    </dxf>
    <dxf>
      <fill>
        <patternFill>
          <bgColor rgb="FFFF0000"/>
        </patternFill>
      </fill>
    </dxf>
    <dxf>
      <fill>
        <patternFill>
          <bgColor theme="3"/>
        </patternFill>
      </fill>
    </dxf>
    <dxf>
      <fill>
        <patternFill>
          <bgColor theme="3"/>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ill>
        <patternFill>
          <bgColor rgb="FFFFFF00"/>
        </patternFill>
      </fill>
    </dxf>
  </dxfs>
  <tableStyles count="1" defaultTableStyle="TableStyleMedium2" defaultPivotStyle="PivotStyleLight16">
    <tableStyle name="Invisible" pivot="0" table="0" count="0" xr9:uid="{6F8563C5-B9AF-43B9-86A3-9BA9166D110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34</xdr:row>
      <xdr:rowOff>0</xdr:rowOff>
    </xdr:from>
    <xdr:to>
      <xdr:col>1</xdr:col>
      <xdr:colOff>304800</xdr:colOff>
      <xdr:row>34</xdr:row>
      <xdr:rowOff>287880</xdr:rowOff>
    </xdr:to>
    <xdr:sp macro="" textlink="">
      <xdr:nvSpPr>
        <xdr:cNvPr id="2051" name="AutoShape 3">
          <a:extLst>
            <a:ext uri="{FF2B5EF4-FFF2-40B4-BE49-F238E27FC236}">
              <a16:creationId xmlns:a16="http://schemas.microsoft.com/office/drawing/2014/main" id="{A88BCA50-76CD-3C1B-B811-5455DED6258A}"/>
            </a:ext>
          </a:extLst>
        </xdr:cNvPr>
        <xdr:cNvSpPr>
          <a:spLocks noChangeAspect="1" noChangeArrowheads="1"/>
        </xdr:cNvSpPr>
      </xdr:nvSpPr>
      <xdr:spPr bwMode="auto">
        <a:xfrm>
          <a:off x="1752600" y="4457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xdr:row>
      <xdr:rowOff>0</xdr:rowOff>
    </xdr:from>
    <xdr:to>
      <xdr:col>1</xdr:col>
      <xdr:colOff>304800</xdr:colOff>
      <xdr:row>36</xdr:row>
      <xdr:rowOff>285749</xdr:rowOff>
    </xdr:to>
    <xdr:sp macro="" textlink="">
      <xdr:nvSpPr>
        <xdr:cNvPr id="2052" name="AutoShape 4">
          <a:extLst>
            <a:ext uri="{FF2B5EF4-FFF2-40B4-BE49-F238E27FC236}">
              <a16:creationId xmlns:a16="http://schemas.microsoft.com/office/drawing/2014/main" id="{003ED88C-BB05-4EC6-1B29-77DFAB351F82}"/>
            </a:ext>
          </a:extLst>
        </xdr:cNvPr>
        <xdr:cNvSpPr>
          <a:spLocks noChangeAspect="1" noChangeArrowheads="1"/>
        </xdr:cNvSpPr>
      </xdr:nvSpPr>
      <xdr:spPr bwMode="auto">
        <a:xfrm>
          <a:off x="1748118" y="5681382"/>
          <a:ext cx="304800" cy="29975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63501</xdr:colOff>
      <xdr:row>0</xdr:row>
      <xdr:rowOff>31750</xdr:rowOff>
    </xdr:from>
    <xdr:to>
      <xdr:col>5</xdr:col>
      <xdr:colOff>630133</xdr:colOff>
      <xdr:row>5</xdr:row>
      <xdr:rowOff>134316</xdr:rowOff>
    </xdr:to>
    <xdr:pic>
      <xdr:nvPicPr>
        <xdr:cNvPr id="2" name="Picture 1">
          <a:extLst>
            <a:ext uri="{FF2B5EF4-FFF2-40B4-BE49-F238E27FC236}">
              <a16:creationId xmlns:a16="http://schemas.microsoft.com/office/drawing/2014/main" id="{61A1811B-C301-DCE9-C802-082411FBEF97}"/>
            </a:ext>
          </a:extLst>
        </xdr:cNvPr>
        <xdr:cNvPicPr>
          <a:picLocks noChangeAspect="1"/>
        </xdr:cNvPicPr>
      </xdr:nvPicPr>
      <xdr:blipFill>
        <a:blip xmlns:r="http://schemas.openxmlformats.org/officeDocument/2006/relationships" r:embed="rId1"/>
        <a:stretch>
          <a:fillRect/>
        </a:stretch>
      </xdr:blipFill>
      <xdr:spPr>
        <a:xfrm>
          <a:off x="63501" y="31750"/>
          <a:ext cx="6602095" cy="10398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11</xdr:col>
      <xdr:colOff>423334</xdr:colOff>
      <xdr:row>3</xdr:row>
      <xdr:rowOff>190501</xdr:rowOff>
    </xdr:from>
    <xdr:ext cx="1301750" cy="1302434"/>
    <xdr:pic>
      <xdr:nvPicPr>
        <xdr:cNvPr id="3" name="image1.png">
          <a:extLst>
            <a:ext uri="{FF2B5EF4-FFF2-40B4-BE49-F238E27FC236}">
              <a16:creationId xmlns:a16="http://schemas.microsoft.com/office/drawing/2014/main" id="{9206A521-E258-4DA8-AFEB-CC9F3D0DF127}"/>
            </a:ext>
          </a:extLst>
        </xdr:cNvPr>
        <xdr:cNvPicPr preferRelativeResize="0"/>
      </xdr:nvPicPr>
      <xdr:blipFill>
        <a:blip xmlns:r="http://schemas.openxmlformats.org/officeDocument/2006/relationships" r:embed="rId1" cstate="print"/>
        <a:stretch>
          <a:fillRect/>
        </a:stretch>
      </xdr:blipFill>
      <xdr:spPr>
        <a:xfrm>
          <a:off x="14880167" y="1058334"/>
          <a:ext cx="1301750" cy="1302434"/>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350" row="11">
    <wetp:webextensionref xmlns:r="http://schemas.openxmlformats.org/officeDocument/2006/relationships" r:id="rId2"/>
  </wetp:taskpane>
</wetp:taskpanes>
</file>

<file path=xl/webextensions/webextension1.xml><?xml version="1.0" encoding="utf-8"?>
<we:webextension xmlns:we="http://schemas.microsoft.com/office/webextensions/webextension/2010/11" id="{2A8A4BD0-C1F1-4F98-BE6C-188CE6214435}">
  <we:reference id="WA200009404" version="1.0.0.8" store="Omex" storeType="OMEX"/>
  <we:alternateReferences>
    <we:reference id="WA200009404" version="1.0.0.8" store="WA200009404" storeType="OMEX"/>
  </we:alternateReferences>
  <we:properties>
    <we:property name="claude.fileId" value="&quot;6b4d44fe-ed37-4485-aa3c-c03d6aefa07d&quot;"/>
  </we:properties>
  <we:bindings/>
  <we:snapshot xmlns:r="http://schemas.openxmlformats.org/officeDocument/2006/relationships"/>
</we:webextension>
</file>

<file path=xl/webextensions/webextension2.xml><?xml version="1.0" encoding="utf-8"?>
<we:webextension xmlns:we="http://schemas.microsoft.com/office/webextensions/webextension/2010/11" id="{B1655417-48ED-4137-B3C5-DA159E9B40CF}">
  <we:reference id="wa200010215" version="2.0.0.0" store="en-US" storeType="OMEX"/>
  <we:alternateReferences>
    <we:reference id="WA200010215" version="2.0.0.0" store="WA200010215" storeType="OMEX"/>
  </we:alternateReferences>
  <we:properties>
    <we:property name="bps.codex_control.document_id" value="&quot;2291279b-2bb1-44a7-b0f5-ee8f21df511b&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c.europa.eu/info/funding-tenders/opportunities/docs/2021-2027/common/guidance/additional-information-on-unit-costs-and-contributions_en.pdf" TargetMode="External"/><Relationship Id="rId1" Type="http://schemas.openxmlformats.org/officeDocument/2006/relationships/hyperlink" Target="https://commission.europa.eu/funding-and-tenders/procedures-guidelines-tenders/information-contractors-and-beneficiaries/calculate-unit-costs-eligible-travel-costs_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55B61-D5FD-42C9-AB7E-28C9B8961BA5}">
  <sheetPr>
    <pageSetUpPr fitToPage="1"/>
  </sheetPr>
  <dimension ref="A1:V48"/>
  <sheetViews>
    <sheetView view="pageBreakPreview" zoomScale="90" zoomScaleNormal="90" zoomScaleSheetLayoutView="90" workbookViewId="0">
      <selection activeCell="A46" sqref="A46"/>
    </sheetView>
  </sheetViews>
  <sheetFormatPr defaultColWidth="9.109375" defaultRowHeight="14.4" x14ac:dyDescent="0.3"/>
  <cols>
    <col min="1" max="9" width="9.109375" style="6"/>
    <col min="10" max="10" width="19" style="6" customWidth="1"/>
    <col min="11" max="11" width="43.33203125" style="6" customWidth="1"/>
    <col min="12" max="16384" width="9.109375" style="6"/>
  </cols>
  <sheetData>
    <row r="1" spans="1:22" ht="18" x14ac:dyDescent="0.35">
      <c r="A1" s="321" t="s">
        <v>61</v>
      </c>
      <c r="B1" s="321"/>
      <c r="C1" s="321"/>
      <c r="D1" s="321"/>
      <c r="E1" s="321"/>
      <c r="F1" s="321"/>
      <c r="G1" s="321"/>
      <c r="H1" s="321"/>
      <c r="I1" s="321"/>
      <c r="J1" s="321"/>
      <c r="K1" s="321"/>
      <c r="L1" s="321"/>
      <c r="M1" s="321"/>
      <c r="N1" s="321"/>
      <c r="O1" s="321"/>
      <c r="P1" s="321"/>
      <c r="Q1" s="321"/>
      <c r="R1" s="321"/>
      <c r="S1" s="321"/>
      <c r="T1" s="321"/>
      <c r="U1" s="321"/>
      <c r="V1" s="321"/>
    </row>
    <row r="2" spans="1:22" ht="6" customHeight="1" x14ac:dyDescent="0.3"/>
    <row r="3" spans="1:22" x14ac:dyDescent="0.3">
      <c r="A3" s="132" t="s">
        <v>70</v>
      </c>
      <c r="B3" s="133"/>
      <c r="C3" s="133"/>
      <c r="D3" s="133"/>
      <c r="E3" s="133"/>
      <c r="F3" s="133"/>
      <c r="G3" s="133"/>
      <c r="H3" s="133"/>
      <c r="I3" s="133"/>
      <c r="J3" s="133"/>
      <c r="K3" s="133"/>
    </row>
    <row r="4" spans="1:22" x14ac:dyDescent="0.3">
      <c r="A4" s="133" t="s">
        <v>74</v>
      </c>
      <c r="B4" s="133"/>
      <c r="C4" s="133"/>
      <c r="D4" s="133"/>
      <c r="E4" s="133"/>
      <c r="F4" s="133"/>
      <c r="G4" s="133"/>
      <c r="H4" s="133"/>
      <c r="I4" s="133"/>
      <c r="J4" s="133"/>
      <c r="K4" s="133"/>
    </row>
    <row r="5" spans="1:22" x14ac:dyDescent="0.3">
      <c r="A5" s="133" t="s">
        <v>62</v>
      </c>
      <c r="B5" s="133"/>
      <c r="C5" s="133"/>
      <c r="D5" s="133"/>
      <c r="E5" s="133"/>
      <c r="F5" s="133"/>
      <c r="G5" s="133"/>
      <c r="H5" s="133"/>
      <c r="I5" s="133"/>
      <c r="J5" s="133"/>
      <c r="K5" s="133"/>
    </row>
    <row r="6" spans="1:22" ht="6" customHeight="1" x14ac:dyDescent="0.3"/>
    <row r="7" spans="1:22" x14ac:dyDescent="0.3">
      <c r="A7" s="132" t="s">
        <v>63</v>
      </c>
      <c r="B7" s="133"/>
      <c r="C7" s="133"/>
      <c r="D7" s="133"/>
      <c r="E7" s="133"/>
      <c r="F7" s="133"/>
      <c r="G7" s="133"/>
      <c r="H7" s="133"/>
      <c r="I7" s="133"/>
      <c r="J7" s="133"/>
      <c r="K7" s="133"/>
    </row>
    <row r="8" spans="1:22" x14ac:dyDescent="0.3">
      <c r="A8" s="133" t="s">
        <v>75</v>
      </c>
      <c r="B8" s="133"/>
      <c r="C8" s="133"/>
      <c r="D8" s="133"/>
      <c r="E8" s="133"/>
      <c r="F8" s="133"/>
      <c r="G8" s="133"/>
      <c r="H8" s="133"/>
      <c r="I8" s="133"/>
      <c r="J8" s="133"/>
      <c r="K8" s="133"/>
    </row>
    <row r="9" spans="1:22" x14ac:dyDescent="0.3">
      <c r="A9" s="133" t="s">
        <v>172</v>
      </c>
      <c r="B9" s="133"/>
      <c r="C9" s="133"/>
      <c r="D9" s="133"/>
      <c r="E9" s="133"/>
      <c r="F9" s="133"/>
      <c r="G9" s="133"/>
      <c r="H9" s="133"/>
      <c r="I9" s="133"/>
      <c r="J9" s="133"/>
      <c r="K9" s="133"/>
    </row>
    <row r="10" spans="1:22" x14ac:dyDescent="0.3">
      <c r="A10" s="133" t="s">
        <v>83</v>
      </c>
      <c r="B10" s="133"/>
      <c r="C10" s="133"/>
      <c r="D10" s="133"/>
      <c r="E10" s="133"/>
      <c r="F10" s="133"/>
      <c r="G10" s="133"/>
      <c r="H10" s="133"/>
      <c r="I10" s="133"/>
      <c r="J10" s="133"/>
      <c r="K10" s="133"/>
    </row>
    <row r="11" spans="1:22" x14ac:dyDescent="0.3">
      <c r="A11" s="133" t="s">
        <v>84</v>
      </c>
      <c r="B11" s="133"/>
      <c r="C11" s="133"/>
      <c r="D11" s="133"/>
      <c r="E11" s="133"/>
      <c r="F11" s="133"/>
      <c r="G11" s="133"/>
      <c r="H11" s="133"/>
      <c r="I11" s="133"/>
      <c r="J11" s="133"/>
      <c r="K11" s="133"/>
    </row>
    <row r="12" spans="1:22" ht="6" customHeight="1" x14ac:dyDescent="0.3">
      <c r="A12" s="133"/>
      <c r="B12" s="133"/>
      <c r="C12" s="133"/>
      <c r="D12" s="133"/>
      <c r="E12" s="133"/>
      <c r="F12" s="133"/>
      <c r="G12" s="133"/>
      <c r="H12" s="133"/>
      <c r="I12" s="133"/>
      <c r="J12" s="133"/>
      <c r="K12" s="133"/>
    </row>
    <row r="13" spans="1:22" x14ac:dyDescent="0.3">
      <c r="A13" s="132" t="s">
        <v>76</v>
      </c>
      <c r="B13" s="133"/>
      <c r="C13" s="133"/>
      <c r="D13" s="133"/>
      <c r="E13" s="133"/>
      <c r="F13" s="133"/>
      <c r="G13" s="133"/>
      <c r="H13" s="133"/>
      <c r="I13" s="133"/>
      <c r="J13" s="133"/>
      <c r="K13" s="133"/>
    </row>
    <row r="14" spans="1:22" x14ac:dyDescent="0.3">
      <c r="A14" s="133" t="s">
        <v>173</v>
      </c>
      <c r="B14" s="133"/>
      <c r="C14" s="133"/>
      <c r="D14" s="133"/>
      <c r="E14" s="133"/>
      <c r="F14" s="133"/>
      <c r="G14" s="133"/>
      <c r="H14" s="133"/>
      <c r="I14" s="133"/>
      <c r="J14" s="133"/>
      <c r="K14" s="133"/>
    </row>
    <row r="15" spans="1:22" x14ac:dyDescent="0.3">
      <c r="A15" s="133" t="s">
        <v>174</v>
      </c>
      <c r="B15" s="133"/>
      <c r="C15" s="133"/>
      <c r="D15" s="133"/>
      <c r="E15" s="133"/>
      <c r="F15" s="133"/>
      <c r="G15" s="133"/>
      <c r="H15" s="133"/>
      <c r="I15" s="133"/>
      <c r="J15" s="133"/>
      <c r="K15" s="133"/>
    </row>
    <row r="16" spans="1:22" x14ac:dyDescent="0.3">
      <c r="A16" s="133" t="s">
        <v>175</v>
      </c>
      <c r="B16" s="133"/>
      <c r="C16" s="133"/>
      <c r="D16" s="133"/>
      <c r="E16" s="133"/>
      <c r="F16" s="133"/>
      <c r="G16" s="133"/>
      <c r="H16" s="133"/>
      <c r="I16" s="133"/>
      <c r="J16" s="133"/>
      <c r="K16" s="133"/>
    </row>
    <row r="17" spans="1:11" x14ac:dyDescent="0.3">
      <c r="A17" s="133" t="s">
        <v>64</v>
      </c>
      <c r="B17" s="133"/>
      <c r="C17" s="133"/>
      <c r="D17" s="133"/>
      <c r="E17" s="133"/>
      <c r="F17" s="133"/>
      <c r="G17" s="133"/>
      <c r="H17" s="133"/>
      <c r="I17" s="133"/>
      <c r="J17" s="133"/>
      <c r="K17" s="133"/>
    </row>
    <row r="18" spans="1:11" ht="6" customHeight="1" x14ac:dyDescent="0.3">
      <c r="A18" s="133"/>
      <c r="B18" s="133"/>
      <c r="C18" s="133"/>
      <c r="D18" s="133"/>
      <c r="E18" s="133"/>
      <c r="F18" s="133"/>
      <c r="G18" s="133"/>
      <c r="H18" s="133"/>
      <c r="I18" s="133"/>
      <c r="J18" s="133"/>
      <c r="K18" s="133"/>
    </row>
    <row r="19" spans="1:11" x14ac:dyDescent="0.3">
      <c r="A19" s="132" t="s">
        <v>168</v>
      </c>
      <c r="B19" s="133"/>
      <c r="C19" s="133"/>
      <c r="D19" s="133"/>
      <c r="E19" s="133"/>
      <c r="F19" s="133"/>
      <c r="G19" s="133"/>
      <c r="H19" s="133"/>
      <c r="I19" s="133"/>
      <c r="J19" s="133"/>
      <c r="K19" s="133"/>
    </row>
    <row r="20" spans="1:11" x14ac:dyDescent="0.3">
      <c r="A20" s="133" t="s">
        <v>68</v>
      </c>
      <c r="B20" s="133"/>
      <c r="C20" s="133"/>
      <c r="D20" s="133"/>
      <c r="E20" s="133"/>
      <c r="F20" s="133"/>
      <c r="G20" s="133"/>
      <c r="H20" s="133"/>
      <c r="I20" s="133"/>
      <c r="J20" s="133"/>
      <c r="K20" s="133"/>
    </row>
    <row r="21" spans="1:11" x14ac:dyDescent="0.3">
      <c r="A21" s="133" t="s">
        <v>176</v>
      </c>
      <c r="B21" s="133"/>
      <c r="C21" s="133"/>
      <c r="D21" s="133"/>
      <c r="E21" s="133"/>
      <c r="F21" s="133"/>
      <c r="G21" s="133"/>
      <c r="H21" s="133"/>
      <c r="I21" s="133"/>
      <c r="J21" s="133"/>
      <c r="K21" s="133"/>
    </row>
    <row r="22" spans="1:11" x14ac:dyDescent="0.3">
      <c r="A22" s="263" t="s">
        <v>177</v>
      </c>
      <c r="B22" s="133"/>
      <c r="C22" s="133"/>
      <c r="D22" s="133"/>
      <c r="E22" s="133"/>
      <c r="F22" s="133"/>
      <c r="G22" s="133"/>
      <c r="H22" s="133"/>
      <c r="I22" s="133"/>
      <c r="J22" s="133"/>
      <c r="K22" s="133"/>
    </row>
    <row r="23" spans="1:11" x14ac:dyDescent="0.3">
      <c r="A23" s="133" t="s">
        <v>65</v>
      </c>
      <c r="B23" s="133"/>
      <c r="C23" s="133"/>
      <c r="D23" s="133"/>
      <c r="E23" s="133"/>
      <c r="F23" s="133"/>
      <c r="G23" s="133"/>
      <c r="H23" s="133"/>
      <c r="I23" s="133"/>
      <c r="J23" s="133"/>
      <c r="K23" s="133"/>
    </row>
    <row r="24" spans="1:11" x14ac:dyDescent="0.3">
      <c r="A24" s="133" t="s">
        <v>77</v>
      </c>
      <c r="B24" s="133"/>
      <c r="C24" s="133"/>
      <c r="D24" s="133"/>
      <c r="E24" s="133"/>
      <c r="F24" s="133"/>
      <c r="G24" s="133"/>
      <c r="H24" s="133"/>
      <c r="I24" s="133"/>
      <c r="J24" s="133"/>
      <c r="K24" s="133"/>
    </row>
    <row r="25" spans="1:11" x14ac:dyDescent="0.3">
      <c r="A25" s="133" t="s">
        <v>71</v>
      </c>
      <c r="B25" s="133"/>
      <c r="C25" s="133"/>
      <c r="D25" s="133"/>
      <c r="E25" s="133"/>
      <c r="F25" s="133"/>
      <c r="G25" s="133"/>
      <c r="H25" s="133"/>
      <c r="I25" s="133"/>
      <c r="J25" s="133"/>
      <c r="K25" s="133"/>
    </row>
    <row r="26" spans="1:11" x14ac:dyDescent="0.3">
      <c r="A26" s="133" t="s">
        <v>231</v>
      </c>
      <c r="B26" s="133"/>
      <c r="C26" s="133"/>
      <c r="D26" s="133"/>
      <c r="E26" s="133"/>
      <c r="F26" s="133"/>
      <c r="G26" s="133"/>
      <c r="H26" s="133"/>
      <c r="I26" s="133"/>
      <c r="J26" s="133"/>
      <c r="K26" s="133"/>
    </row>
    <row r="27" spans="1:11" x14ac:dyDescent="0.3">
      <c r="A27" s="133" t="s">
        <v>178</v>
      </c>
      <c r="B27" s="133"/>
      <c r="C27" s="133"/>
      <c r="D27" s="133"/>
      <c r="E27" s="133"/>
      <c r="F27" s="133"/>
      <c r="G27" s="133"/>
      <c r="H27" s="133"/>
      <c r="I27" s="133"/>
      <c r="J27" s="133"/>
      <c r="K27" s="133"/>
    </row>
    <row r="28" spans="1:11" x14ac:dyDescent="0.3">
      <c r="A28" s="133" t="s">
        <v>179</v>
      </c>
      <c r="B28" s="133"/>
      <c r="C28" s="133"/>
      <c r="D28" s="133"/>
      <c r="E28" s="133"/>
      <c r="F28" s="133"/>
      <c r="G28" s="133"/>
      <c r="H28" s="133"/>
      <c r="I28" s="133"/>
      <c r="J28" s="133"/>
      <c r="K28" s="133"/>
    </row>
    <row r="29" spans="1:11" x14ac:dyDescent="0.3">
      <c r="A29" s="133" t="s">
        <v>78</v>
      </c>
      <c r="B29" s="133"/>
      <c r="C29" s="133"/>
      <c r="D29" s="133"/>
      <c r="E29" s="133"/>
      <c r="F29" s="133"/>
      <c r="G29" s="133"/>
      <c r="H29" s="133"/>
      <c r="I29" s="133"/>
      <c r="J29" s="133"/>
      <c r="K29" s="133"/>
    </row>
    <row r="30" spans="1:11" x14ac:dyDescent="0.3">
      <c r="A30" s="133" t="s">
        <v>66</v>
      </c>
      <c r="B30" s="133"/>
      <c r="C30" s="133"/>
      <c r="D30" s="133"/>
      <c r="E30" s="133"/>
      <c r="F30" s="133"/>
      <c r="G30" s="133"/>
      <c r="H30" s="133"/>
      <c r="I30" s="133"/>
      <c r="J30" s="133"/>
      <c r="K30" s="133"/>
    </row>
    <row r="31" spans="1:11" x14ac:dyDescent="0.3">
      <c r="A31" s="133" t="s">
        <v>69</v>
      </c>
      <c r="B31" s="133"/>
      <c r="C31" s="133"/>
      <c r="D31" s="133"/>
      <c r="E31" s="133"/>
      <c r="F31" s="133"/>
      <c r="G31" s="133"/>
      <c r="H31" s="133"/>
      <c r="I31" s="133"/>
      <c r="J31" s="133"/>
      <c r="K31" s="133"/>
    </row>
    <row r="32" spans="1:11" x14ac:dyDescent="0.3">
      <c r="A32" s="133" t="s">
        <v>79</v>
      </c>
      <c r="B32" s="133"/>
      <c r="C32" s="133"/>
      <c r="D32" s="133"/>
      <c r="E32" s="133"/>
      <c r="F32" s="133"/>
      <c r="G32" s="133"/>
      <c r="H32" s="133"/>
      <c r="I32" s="133"/>
      <c r="J32" s="133"/>
      <c r="K32" s="133"/>
    </row>
    <row r="33" spans="1:16" x14ac:dyDescent="0.3">
      <c r="A33" s="133" t="s">
        <v>67</v>
      </c>
      <c r="B33" s="133"/>
      <c r="C33" s="133"/>
      <c r="D33" s="133"/>
      <c r="E33" s="133"/>
      <c r="F33" s="133"/>
      <c r="G33" s="133"/>
      <c r="H33" s="133"/>
      <c r="I33" s="133"/>
      <c r="J33" s="133"/>
      <c r="K33" s="133"/>
    </row>
    <row r="34" spans="1:16" x14ac:dyDescent="0.3">
      <c r="A34" s="133" t="s">
        <v>263</v>
      </c>
      <c r="B34" s="133"/>
      <c r="C34" s="133"/>
      <c r="D34" s="133"/>
      <c r="E34" s="133"/>
      <c r="F34" s="133"/>
      <c r="G34" s="133"/>
      <c r="H34" s="133"/>
      <c r="I34" s="133"/>
      <c r="J34" s="133"/>
      <c r="K34" s="133"/>
    </row>
    <row r="35" spans="1:16" ht="6" customHeight="1" x14ac:dyDescent="0.3">
      <c r="A35" s="133"/>
      <c r="B35" s="133"/>
      <c r="C35" s="133"/>
      <c r="D35" s="133"/>
      <c r="E35" s="133"/>
      <c r="F35" s="133"/>
      <c r="G35" s="133"/>
      <c r="H35" s="133"/>
      <c r="I35" s="133"/>
      <c r="J35" s="133"/>
      <c r="K35" s="133"/>
    </row>
    <row r="36" spans="1:16" x14ac:dyDescent="0.3">
      <c r="A36" s="264" t="s">
        <v>262</v>
      </c>
      <c r="B36" s="133"/>
      <c r="C36" s="133"/>
      <c r="D36" s="133"/>
      <c r="E36" s="133"/>
      <c r="F36" s="133"/>
      <c r="G36" s="133"/>
      <c r="H36" s="133"/>
      <c r="I36" s="133"/>
      <c r="J36" s="133"/>
      <c r="K36" s="133"/>
    </row>
    <row r="37" spans="1:16" x14ac:dyDescent="0.3">
      <c r="A37" s="133" t="s">
        <v>80</v>
      </c>
      <c r="B37" s="133"/>
      <c r="C37" s="133"/>
      <c r="D37" s="133"/>
      <c r="E37" s="133"/>
      <c r="F37" s="133"/>
      <c r="G37" s="133"/>
      <c r="H37" s="133"/>
      <c r="I37" s="133"/>
      <c r="J37" s="133"/>
      <c r="K37" s="133"/>
    </row>
    <row r="38" spans="1:16" x14ac:dyDescent="0.3">
      <c r="A38" s="133"/>
    </row>
    <row r="39" spans="1:16" x14ac:dyDescent="0.3">
      <c r="A39" s="265" t="s">
        <v>260</v>
      </c>
      <c r="B39" s="266"/>
      <c r="C39" s="266"/>
    </row>
    <row r="40" spans="1:16" ht="14.4" customHeight="1" x14ac:dyDescent="0.3">
      <c r="A40" s="322" t="s">
        <v>264</v>
      </c>
      <c r="B40" s="322"/>
      <c r="C40" s="322"/>
      <c r="D40" s="322"/>
      <c r="E40" s="322"/>
      <c r="F40" s="322"/>
      <c r="G40" s="322"/>
      <c r="H40" s="322"/>
      <c r="I40" s="322"/>
      <c r="J40" s="322"/>
      <c r="K40" s="322"/>
      <c r="L40" s="322"/>
      <c r="M40" s="322"/>
      <c r="N40" s="322"/>
      <c r="O40" s="322"/>
      <c r="P40" s="322"/>
    </row>
    <row r="41" spans="1:16" x14ac:dyDescent="0.3">
      <c r="A41" s="322"/>
      <c r="B41" s="322"/>
      <c r="C41" s="322"/>
      <c r="D41" s="322"/>
      <c r="E41" s="322"/>
      <c r="F41" s="322"/>
      <c r="G41" s="322"/>
      <c r="H41" s="322"/>
      <c r="I41" s="322"/>
      <c r="J41" s="322"/>
      <c r="K41" s="322"/>
      <c r="L41" s="322"/>
      <c r="M41" s="322"/>
      <c r="N41" s="322"/>
      <c r="O41" s="322"/>
      <c r="P41" s="322"/>
    </row>
    <row r="42" spans="1:16" x14ac:dyDescent="0.3">
      <c r="A42" s="322"/>
      <c r="B42" s="322"/>
      <c r="C42" s="322"/>
      <c r="D42" s="322"/>
      <c r="E42" s="322"/>
      <c r="F42" s="322"/>
      <c r="G42" s="322"/>
      <c r="H42" s="322"/>
      <c r="I42" s="322"/>
      <c r="J42" s="322"/>
      <c r="K42" s="322"/>
      <c r="L42" s="322"/>
      <c r="M42" s="322"/>
      <c r="N42" s="322"/>
      <c r="O42" s="322"/>
      <c r="P42" s="322"/>
    </row>
    <row r="43" spans="1:16" x14ac:dyDescent="0.3">
      <c r="A43" s="322"/>
      <c r="B43" s="322"/>
      <c r="C43" s="322"/>
      <c r="D43" s="322"/>
      <c r="E43" s="322"/>
      <c r="F43" s="322"/>
      <c r="G43" s="322"/>
      <c r="H43" s="322"/>
      <c r="I43" s="322"/>
      <c r="J43" s="322"/>
      <c r="K43" s="322"/>
      <c r="L43" s="322"/>
      <c r="M43" s="322"/>
      <c r="N43" s="322"/>
      <c r="O43" s="322"/>
      <c r="P43" s="322"/>
    </row>
    <row r="44" spans="1:16" x14ac:dyDescent="0.3">
      <c r="A44" s="322"/>
      <c r="B44" s="322"/>
      <c r="C44" s="322"/>
      <c r="D44" s="322"/>
      <c r="E44" s="322"/>
      <c r="F44" s="322"/>
      <c r="G44" s="322"/>
      <c r="H44" s="322"/>
      <c r="I44" s="322"/>
      <c r="J44" s="322"/>
      <c r="K44" s="322"/>
      <c r="L44" s="322"/>
      <c r="M44" s="322"/>
      <c r="N44" s="322"/>
      <c r="O44" s="322"/>
      <c r="P44" s="322"/>
    </row>
    <row r="45" spans="1:16" x14ac:dyDescent="0.3">
      <c r="A45" s="322"/>
      <c r="B45" s="322"/>
      <c r="C45" s="322"/>
      <c r="D45" s="322"/>
      <c r="E45" s="322"/>
      <c r="F45" s="322"/>
      <c r="G45" s="322"/>
      <c r="H45" s="322"/>
      <c r="I45" s="322"/>
      <c r="J45" s="322"/>
      <c r="K45" s="322"/>
      <c r="L45" s="322"/>
      <c r="M45" s="322"/>
      <c r="N45" s="322"/>
      <c r="O45" s="322"/>
      <c r="P45" s="322"/>
    </row>
    <row r="46" spans="1:16" x14ac:dyDescent="0.3">
      <c r="A46" s="267" t="s">
        <v>258</v>
      </c>
    </row>
    <row r="47" spans="1:16" x14ac:dyDescent="0.3">
      <c r="A47" s="267" t="s">
        <v>259</v>
      </c>
    </row>
    <row r="48" spans="1:16" x14ac:dyDescent="0.3">
      <c r="A48" s="133"/>
    </row>
  </sheetData>
  <sheetProtection algorithmName="SHA-512" hashValue="wUHT61/T1HUQkV3KsR/HJBFHvsywMn7H4xkASJpH4oPxLRfMIYKoM27RBeWuLaF9kArZ1i5z00sbw4Id3lIb8A==" saltValue="KGKvVpNLeS6O0fGmplRm3A==" spinCount="100000" sheet="1" selectLockedCells="1"/>
  <mergeCells count="3">
    <mergeCell ref="A1:K1"/>
    <mergeCell ref="L1:V1"/>
    <mergeCell ref="A40:P45"/>
  </mergeCells>
  <hyperlinks>
    <hyperlink ref="A46" r:id="rId1" xr:uid="{412DBEA5-A645-4124-8A45-81A972546AF2}"/>
    <hyperlink ref="A47" r:id="rId2" xr:uid="{C6EC4BFD-C272-474A-B9D1-098CFB7F10FD}"/>
  </hyperlinks>
  <pageMargins left="0.43307086614173229" right="0.39370078740157483" top="0.47244094488188981" bottom="0.55118110236220474" header="0.31496062992125984" footer="0.31496062992125984"/>
  <pageSetup paperSize="9" scale="38" orientation="portrait" r:id="rId3"/>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5F292-7F3E-4194-9978-AEC229420440}">
  <dimension ref="B1:I60"/>
  <sheetViews>
    <sheetView topLeftCell="A14" zoomScaleNormal="100" workbookViewId="0">
      <selection activeCell="A14" sqref="A1:XFD1048576"/>
    </sheetView>
  </sheetViews>
  <sheetFormatPr defaultColWidth="8.88671875" defaultRowHeight="14.4" x14ac:dyDescent="0.3"/>
  <cols>
    <col min="1" max="1" width="3.5546875" style="270" customWidth="1"/>
    <col min="2" max="2" width="65.109375" style="271" customWidth="1"/>
    <col min="3" max="3" width="52.33203125" style="270" customWidth="1"/>
    <col min="4" max="4" width="8.88671875" style="270"/>
    <col min="5" max="5" width="52.33203125" style="270" customWidth="1"/>
    <col min="6" max="6" width="4.109375" style="270" customWidth="1"/>
    <col min="7" max="7" width="33.33203125" style="270" customWidth="1"/>
    <col min="8" max="8" width="15.33203125" style="270" customWidth="1"/>
    <col min="9" max="9" width="31.6640625" style="270" customWidth="1"/>
    <col min="10" max="16384" width="8.88671875" style="270"/>
  </cols>
  <sheetData>
    <row r="1" spans="2:9" x14ac:dyDescent="0.3">
      <c r="B1" s="270" t="str">
        <f>G2</f>
        <v>Human Rights</v>
      </c>
      <c r="C1" s="270" t="str">
        <f>H2</f>
        <v>Media</v>
      </c>
      <c r="F1" s="271"/>
      <c r="G1" s="270" t="s">
        <v>55</v>
      </c>
    </row>
    <row r="2" spans="2:9" ht="28.8" x14ac:dyDescent="0.3">
      <c r="B2" s="271" t="s">
        <v>195</v>
      </c>
      <c r="C2" s="270" t="s">
        <v>192</v>
      </c>
      <c r="F2" s="271"/>
      <c r="G2" s="270" t="s">
        <v>95</v>
      </c>
      <c r="H2" s="270" t="s">
        <v>96</v>
      </c>
      <c r="I2" s="272" t="s">
        <v>184</v>
      </c>
    </row>
    <row r="3" spans="2:9" ht="15.6" x14ac:dyDescent="0.3">
      <c r="B3" s="270"/>
      <c r="F3" s="271"/>
      <c r="G3" s="270" t="s">
        <v>107</v>
      </c>
      <c r="H3" s="270" t="s">
        <v>107</v>
      </c>
      <c r="I3" s="272" t="s">
        <v>183</v>
      </c>
    </row>
    <row r="4" spans="2:9" x14ac:dyDescent="0.3">
      <c r="B4" s="271" t="s">
        <v>81</v>
      </c>
      <c r="G4" s="270" t="s">
        <v>108</v>
      </c>
    </row>
    <row r="5" spans="2:9" x14ac:dyDescent="0.3">
      <c r="B5" s="271" t="s">
        <v>232</v>
      </c>
    </row>
    <row r="6" spans="2:9" x14ac:dyDescent="0.3">
      <c r="B6" s="271" t="s">
        <v>233</v>
      </c>
      <c r="G6" s="270" t="s">
        <v>14</v>
      </c>
      <c r="H6" s="271"/>
    </row>
    <row r="7" spans="2:9" x14ac:dyDescent="0.3">
      <c r="B7" s="271" t="s">
        <v>234</v>
      </c>
      <c r="G7" s="270" t="s">
        <v>15</v>
      </c>
      <c r="H7" s="271"/>
    </row>
    <row r="8" spans="2:9" x14ac:dyDescent="0.3">
      <c r="B8" s="271" t="s">
        <v>235</v>
      </c>
      <c r="G8" s="270" t="s">
        <v>53</v>
      </c>
      <c r="H8" s="271"/>
    </row>
    <row r="9" spans="2:9" x14ac:dyDescent="0.3">
      <c r="B9" s="270"/>
      <c r="H9" s="271"/>
    </row>
    <row r="10" spans="2:9" x14ac:dyDescent="0.3">
      <c r="B10" s="270"/>
      <c r="G10" s="273" t="s">
        <v>114</v>
      </c>
      <c r="H10" s="271"/>
    </row>
    <row r="11" spans="2:9" x14ac:dyDescent="0.3">
      <c r="B11" s="270" t="s">
        <v>82</v>
      </c>
      <c r="G11" s="273" t="s">
        <v>200</v>
      </c>
      <c r="H11" s="271"/>
    </row>
    <row r="12" spans="2:9" x14ac:dyDescent="0.3">
      <c r="B12" s="270" t="s">
        <v>236</v>
      </c>
      <c r="C12" s="270" t="s">
        <v>243</v>
      </c>
      <c r="G12" s="273" t="s">
        <v>201</v>
      </c>
    </row>
    <row r="13" spans="2:9" x14ac:dyDescent="0.3">
      <c r="B13" s="270" t="s">
        <v>237</v>
      </c>
      <c r="C13" s="270" t="s">
        <v>244</v>
      </c>
      <c r="G13" s="273" t="s">
        <v>202</v>
      </c>
    </row>
    <row r="14" spans="2:9" x14ac:dyDescent="0.3">
      <c r="B14" s="270" t="s">
        <v>238</v>
      </c>
      <c r="C14" s="270" t="s">
        <v>245</v>
      </c>
      <c r="G14" s="273" t="s">
        <v>115</v>
      </c>
    </row>
    <row r="15" spans="2:9" x14ac:dyDescent="0.3">
      <c r="B15" s="270" t="s">
        <v>239</v>
      </c>
      <c r="C15" s="270" t="s">
        <v>246</v>
      </c>
      <c r="G15" s="273" t="s">
        <v>116</v>
      </c>
    </row>
    <row r="16" spans="2:9" x14ac:dyDescent="0.3">
      <c r="B16" s="270" t="s">
        <v>240</v>
      </c>
      <c r="C16" s="270" t="s">
        <v>247</v>
      </c>
    </row>
    <row r="17" spans="2:7" x14ac:dyDescent="0.3">
      <c r="B17" s="270" t="s">
        <v>241</v>
      </c>
      <c r="C17" s="270" t="s">
        <v>248</v>
      </c>
      <c r="G17" s="270" t="s">
        <v>24</v>
      </c>
    </row>
    <row r="18" spans="2:7" x14ac:dyDescent="0.3">
      <c r="B18" s="270" t="s">
        <v>242</v>
      </c>
      <c r="G18" s="270" t="s">
        <v>25</v>
      </c>
    </row>
    <row r="19" spans="2:7" x14ac:dyDescent="0.3">
      <c r="B19" s="270"/>
      <c r="G19" s="270" t="s">
        <v>26</v>
      </c>
    </row>
    <row r="20" spans="2:7" x14ac:dyDescent="0.3">
      <c r="B20" s="270"/>
      <c r="G20" s="270" t="s">
        <v>27</v>
      </c>
    </row>
    <row r="21" spans="2:7" x14ac:dyDescent="0.3">
      <c r="B21" s="270"/>
      <c r="G21" s="270" t="s">
        <v>28</v>
      </c>
    </row>
    <row r="22" spans="2:7" x14ac:dyDescent="0.3">
      <c r="G22" s="270" t="s">
        <v>29</v>
      </c>
    </row>
    <row r="23" spans="2:7" x14ac:dyDescent="0.3">
      <c r="G23" s="270" t="s">
        <v>30</v>
      </c>
    </row>
    <row r="24" spans="2:7" x14ac:dyDescent="0.3">
      <c r="G24" s="270" t="s">
        <v>31</v>
      </c>
    </row>
    <row r="25" spans="2:7" x14ac:dyDescent="0.3">
      <c r="G25" s="270" t="s">
        <v>32</v>
      </c>
    </row>
    <row r="26" spans="2:7" x14ac:dyDescent="0.3">
      <c r="B26" s="271" t="s">
        <v>52</v>
      </c>
      <c r="G26" s="270" t="s">
        <v>33</v>
      </c>
    </row>
    <row r="27" spans="2:7" x14ac:dyDescent="0.3">
      <c r="B27" s="270" t="s">
        <v>249</v>
      </c>
      <c r="G27" s="270" t="s">
        <v>34</v>
      </c>
    </row>
    <row r="28" spans="2:7" x14ac:dyDescent="0.3">
      <c r="B28" s="270" t="s">
        <v>250</v>
      </c>
      <c r="G28" s="270" t="s">
        <v>35</v>
      </c>
    </row>
    <row r="29" spans="2:7" x14ac:dyDescent="0.3">
      <c r="B29" s="270" t="s">
        <v>251</v>
      </c>
      <c r="G29" s="270" t="s">
        <v>36</v>
      </c>
    </row>
    <row r="30" spans="2:7" x14ac:dyDescent="0.3">
      <c r="G30" s="270" t="s">
        <v>72</v>
      </c>
    </row>
    <row r="31" spans="2:7" x14ac:dyDescent="0.3">
      <c r="G31" s="270" t="s">
        <v>73</v>
      </c>
    </row>
    <row r="32" spans="2:7" x14ac:dyDescent="0.3">
      <c r="B32" s="271" t="s">
        <v>97</v>
      </c>
      <c r="G32" s="270" t="s">
        <v>128</v>
      </c>
    </row>
    <row r="33" spans="2:7" x14ac:dyDescent="0.3">
      <c r="B33" s="270" t="s">
        <v>98</v>
      </c>
      <c r="G33" s="270" t="s">
        <v>129</v>
      </c>
    </row>
    <row r="34" spans="2:7" x14ac:dyDescent="0.3">
      <c r="B34" s="270" t="s">
        <v>252</v>
      </c>
      <c r="G34" s="270" t="s">
        <v>130</v>
      </c>
    </row>
    <row r="35" spans="2:7" x14ac:dyDescent="0.3">
      <c r="B35" s="270" t="s">
        <v>99</v>
      </c>
      <c r="G35" s="270" t="s">
        <v>131</v>
      </c>
    </row>
    <row r="36" spans="2:7" x14ac:dyDescent="0.3">
      <c r="B36" s="270" t="s">
        <v>100</v>
      </c>
      <c r="G36" s="270" t="s">
        <v>132</v>
      </c>
    </row>
    <row r="37" spans="2:7" x14ac:dyDescent="0.3">
      <c r="B37" s="270" t="s">
        <v>253</v>
      </c>
      <c r="G37" s="270" t="s">
        <v>133</v>
      </c>
    </row>
    <row r="38" spans="2:7" x14ac:dyDescent="0.3">
      <c r="B38" s="270" t="s">
        <v>101</v>
      </c>
      <c r="G38" s="270" t="s">
        <v>134</v>
      </c>
    </row>
    <row r="39" spans="2:7" ht="16.2" customHeight="1" x14ac:dyDescent="0.3">
      <c r="B39" s="270" t="s">
        <v>254</v>
      </c>
      <c r="G39" s="270" t="s">
        <v>135</v>
      </c>
    </row>
    <row r="40" spans="2:7" x14ac:dyDescent="0.3">
      <c r="B40" s="270" t="s">
        <v>255</v>
      </c>
      <c r="G40" s="270" t="s">
        <v>136</v>
      </c>
    </row>
    <row r="41" spans="2:7" x14ac:dyDescent="0.3">
      <c r="B41" s="270" t="s">
        <v>256</v>
      </c>
      <c r="G41" s="270" t="s">
        <v>137</v>
      </c>
    </row>
    <row r="42" spans="2:7" ht="16.2" customHeight="1" x14ac:dyDescent="0.3">
      <c r="B42" s="270" t="s">
        <v>257</v>
      </c>
      <c r="G42" s="270" t="s">
        <v>138</v>
      </c>
    </row>
    <row r="43" spans="2:7" x14ac:dyDescent="0.3">
      <c r="G43" s="270" t="s">
        <v>139</v>
      </c>
    </row>
    <row r="44" spans="2:7" x14ac:dyDescent="0.3">
      <c r="G44" s="270" t="s">
        <v>140</v>
      </c>
    </row>
    <row r="45" spans="2:7" x14ac:dyDescent="0.3">
      <c r="G45" s="270" t="s">
        <v>141</v>
      </c>
    </row>
    <row r="46" spans="2:7" x14ac:dyDescent="0.3">
      <c r="G46" s="270" t="s">
        <v>142</v>
      </c>
    </row>
    <row r="47" spans="2:7" x14ac:dyDescent="0.3">
      <c r="G47" s="270" t="s">
        <v>143</v>
      </c>
    </row>
    <row r="48" spans="2:7" x14ac:dyDescent="0.3">
      <c r="G48" s="270" t="s">
        <v>144</v>
      </c>
    </row>
    <row r="49" spans="7:9" x14ac:dyDescent="0.3">
      <c r="G49" s="270" t="s">
        <v>145</v>
      </c>
    </row>
    <row r="50" spans="7:9" x14ac:dyDescent="0.3">
      <c r="G50" s="270" t="s">
        <v>146</v>
      </c>
    </row>
    <row r="51" spans="7:9" x14ac:dyDescent="0.3">
      <c r="G51" s="270" t="s">
        <v>147</v>
      </c>
    </row>
    <row r="52" spans="7:9" x14ac:dyDescent="0.3">
      <c r="G52" s="270" t="s">
        <v>148</v>
      </c>
    </row>
    <row r="53" spans="7:9" x14ac:dyDescent="0.3">
      <c r="G53" s="270" t="s">
        <v>149</v>
      </c>
    </row>
    <row r="57" spans="7:9" ht="23.4" x14ac:dyDescent="0.45">
      <c r="G57" s="274" t="s">
        <v>154</v>
      </c>
    </row>
    <row r="58" spans="7:9" x14ac:dyDescent="0.3">
      <c r="G58" s="270" t="s">
        <v>155</v>
      </c>
      <c r="H58" s="270" t="s">
        <v>158</v>
      </c>
      <c r="I58" s="270" t="s">
        <v>159</v>
      </c>
    </row>
    <row r="59" spans="7:9" x14ac:dyDescent="0.3">
      <c r="G59" s="270" t="s">
        <v>156</v>
      </c>
      <c r="H59" s="270">
        <v>100000</v>
      </c>
    </row>
    <row r="60" spans="7:9" x14ac:dyDescent="0.3">
      <c r="G60" s="270" t="s">
        <v>157</v>
      </c>
      <c r="H60" s="270">
        <v>200000</v>
      </c>
    </row>
  </sheetData>
  <sheetProtection algorithmName="SHA-512" hashValue="bBpmE6puTtw+LBvSlw/wH9Kmc259y7EXtV5Ee6PEvcr8MvxJxpx+0RPGmNckk9sJPlsNXggB0wTMuIbHIMR5bA==" saltValue="1h2lJWtod4BNciYa8EbwJw==" spinCount="100000" sheet="1" selectLockedCells="1" selectUnlockedCells="1"/>
  <phoneticPr fontId="30"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37"/>
  <sheetViews>
    <sheetView showGridLines="0" tabSelected="1" view="pageBreakPreview" zoomScale="81" zoomScaleNormal="81" zoomScaleSheetLayoutView="81" workbookViewId="0">
      <selection activeCell="B15" sqref="B15:H15"/>
    </sheetView>
  </sheetViews>
  <sheetFormatPr defaultColWidth="14.44140625" defaultRowHeight="15" customHeight="1" x14ac:dyDescent="0.3"/>
  <cols>
    <col min="1" max="1" width="25.5546875" style="2" customWidth="1"/>
    <col min="2" max="2" width="6.44140625" style="2" customWidth="1"/>
    <col min="3" max="3" width="25.109375" style="2" customWidth="1"/>
    <col min="4" max="4" width="6.44140625" style="2" customWidth="1"/>
    <col min="5" max="5" width="24.6640625" style="2" customWidth="1"/>
    <col min="6" max="6" width="11.5546875" style="2" customWidth="1"/>
    <col min="7" max="7" width="8.88671875" style="2" customWidth="1"/>
    <col min="8" max="8" width="14.33203125" style="2" customWidth="1"/>
    <col min="9" max="10" width="8.88671875" style="2" customWidth="1"/>
    <col min="11" max="13" width="8.88671875" style="2" hidden="1" customWidth="1"/>
    <col min="14" max="14" width="23.88671875" style="2" hidden="1" customWidth="1"/>
    <col min="15" max="25" width="8.88671875" style="2" hidden="1" customWidth="1"/>
    <col min="26" max="42" width="14.44140625" style="2" hidden="1" customWidth="1"/>
    <col min="43" max="49" width="0" style="2" hidden="1" customWidth="1"/>
    <col min="50" max="16384" width="14.44140625" style="2"/>
  </cols>
  <sheetData>
    <row r="1" spans="1:12" ht="15" customHeight="1" x14ac:dyDescent="0.3">
      <c r="A1" s="294"/>
      <c r="B1" s="294"/>
      <c r="C1" s="294"/>
      <c r="D1" s="294"/>
      <c r="E1" s="294"/>
      <c r="F1" s="294"/>
      <c r="G1" s="294"/>
      <c r="H1" s="294"/>
    </row>
    <row r="2" spans="1:12" ht="15" customHeight="1" x14ac:dyDescent="0.3">
      <c r="A2" s="294"/>
      <c r="B2" s="294"/>
      <c r="C2" s="294"/>
      <c r="D2" s="294"/>
      <c r="E2" s="294"/>
      <c r="F2" s="294"/>
      <c r="G2" s="294"/>
      <c r="H2" s="294"/>
    </row>
    <row r="3" spans="1:12" ht="15" customHeight="1" x14ac:dyDescent="0.3">
      <c r="A3" s="294"/>
      <c r="B3" s="294"/>
      <c r="C3" s="294"/>
      <c r="D3" s="294"/>
      <c r="E3" s="294"/>
      <c r="F3" s="294"/>
      <c r="G3" s="294"/>
      <c r="H3" s="294"/>
    </row>
    <row r="4" spans="1:12" ht="15" customHeight="1" x14ac:dyDescent="0.3">
      <c r="A4" s="294"/>
      <c r="B4" s="294"/>
      <c r="C4" s="294"/>
      <c r="D4" s="294"/>
      <c r="E4" s="294"/>
      <c r="F4" s="294"/>
      <c r="G4" s="294"/>
      <c r="H4" s="294"/>
    </row>
    <row r="5" spans="1:12" ht="15" customHeight="1" x14ac:dyDescent="0.3">
      <c r="A5" s="294"/>
      <c r="B5" s="294"/>
      <c r="C5" s="294"/>
      <c r="D5" s="294"/>
      <c r="E5" s="294"/>
      <c r="F5" s="294"/>
      <c r="G5" s="294"/>
      <c r="H5" s="294"/>
    </row>
    <row r="6" spans="1:12" ht="15" customHeight="1" thickBot="1" x14ac:dyDescent="0.35">
      <c r="A6" s="295"/>
      <c r="B6" s="295"/>
      <c r="C6" s="295"/>
      <c r="D6" s="295"/>
      <c r="E6" s="295"/>
      <c r="F6" s="295"/>
      <c r="G6" s="295"/>
      <c r="H6" s="295"/>
    </row>
    <row r="7" spans="1:12" ht="23.25" customHeight="1" thickBot="1" x14ac:dyDescent="0.35">
      <c r="A7" s="306" t="s">
        <v>170</v>
      </c>
      <c r="B7" s="307"/>
      <c r="C7" s="307"/>
      <c r="D7" s="307"/>
      <c r="E7" s="307"/>
      <c r="F7" s="307"/>
      <c r="G7" s="307"/>
      <c r="H7" s="308"/>
      <c r="I7" s="1"/>
      <c r="J7" s="1"/>
      <c r="K7" s="1"/>
      <c r="L7" s="1"/>
    </row>
    <row r="8" spans="1:12" ht="8.25" customHeight="1" thickBot="1" x14ac:dyDescent="0.35">
      <c r="A8" s="3"/>
      <c r="B8" s="4"/>
      <c r="C8" s="4"/>
      <c r="D8" s="4"/>
      <c r="E8" s="4"/>
      <c r="F8" s="1"/>
      <c r="G8" s="130"/>
      <c r="H8" s="1"/>
      <c r="I8" s="1"/>
      <c r="J8" s="1"/>
      <c r="K8" s="1"/>
      <c r="L8" s="1"/>
    </row>
    <row r="9" spans="1:12" ht="27" thickBot="1" x14ac:dyDescent="0.35">
      <c r="A9" s="137" t="s">
        <v>171</v>
      </c>
      <c r="B9" s="299"/>
      <c r="C9" s="300"/>
      <c r="D9" s="300"/>
      <c r="E9" s="300"/>
      <c r="F9" s="300"/>
      <c r="G9" s="300"/>
      <c r="H9" s="301"/>
      <c r="I9" s="1"/>
      <c r="J9" s="1"/>
      <c r="K9" s="1"/>
      <c r="L9" s="1"/>
    </row>
    <row r="10" spans="1:12" ht="8.25" customHeight="1" thickBot="1" x14ac:dyDescent="0.35">
      <c r="A10" s="1"/>
      <c r="B10" s="1"/>
      <c r="C10" s="1"/>
      <c r="D10" s="1"/>
      <c r="E10" s="1"/>
      <c r="F10" s="1"/>
      <c r="G10" s="130"/>
      <c r="H10" s="1"/>
      <c r="I10" s="1"/>
      <c r="J10" s="1"/>
      <c r="K10" s="1"/>
      <c r="L10" s="1"/>
    </row>
    <row r="11" spans="1:12" ht="27" thickBot="1" x14ac:dyDescent="0.35">
      <c r="A11" s="137" t="s">
        <v>180</v>
      </c>
      <c r="B11" s="299"/>
      <c r="C11" s="300"/>
      <c r="D11" s="300"/>
      <c r="E11" s="300"/>
      <c r="F11" s="300"/>
      <c r="G11" s="300"/>
      <c r="H11" s="301"/>
      <c r="I11" s="1"/>
      <c r="J11" s="1"/>
      <c r="K11" s="1"/>
      <c r="L11" s="1"/>
    </row>
    <row r="12" spans="1:12" ht="7.2" customHeight="1" thickBot="1" x14ac:dyDescent="0.35">
      <c r="A12" s="1"/>
      <c r="B12" s="1"/>
      <c r="C12" s="1"/>
      <c r="D12" s="1"/>
      <c r="E12" s="1"/>
      <c r="F12" s="1"/>
      <c r="G12" s="130"/>
      <c r="H12" s="1"/>
      <c r="I12" s="1"/>
      <c r="J12" s="1"/>
      <c r="K12" s="1"/>
      <c r="L12" s="1"/>
    </row>
    <row r="13" spans="1:12" ht="27" thickBot="1" x14ac:dyDescent="0.35">
      <c r="A13" s="137" t="s">
        <v>181</v>
      </c>
      <c r="B13" s="299"/>
      <c r="C13" s="300"/>
      <c r="D13" s="300"/>
      <c r="E13" s="300"/>
      <c r="F13" s="300"/>
      <c r="G13" s="300"/>
      <c r="H13" s="301"/>
      <c r="I13" s="1"/>
      <c r="J13" s="1"/>
      <c r="K13" s="1"/>
      <c r="L13" s="1"/>
    </row>
    <row r="14" spans="1:12" ht="7.2" customHeight="1" thickBot="1" x14ac:dyDescent="0.35">
      <c r="A14" s="1"/>
      <c r="B14" s="1"/>
      <c r="C14" s="1"/>
      <c r="D14" s="1"/>
      <c r="E14" s="1"/>
      <c r="F14" s="1"/>
      <c r="G14" s="130"/>
      <c r="H14" s="1"/>
      <c r="I14" s="1"/>
      <c r="J14" s="1"/>
      <c r="K14" s="1"/>
      <c r="L14" s="1"/>
    </row>
    <row r="15" spans="1:12" ht="70.2" customHeight="1" thickBot="1" x14ac:dyDescent="0.35">
      <c r="A15" s="137" t="s">
        <v>182</v>
      </c>
      <c r="B15" s="318"/>
      <c r="C15" s="319"/>
      <c r="D15" s="319"/>
      <c r="E15" s="319"/>
      <c r="F15" s="319"/>
      <c r="G15" s="319"/>
      <c r="H15" s="320"/>
      <c r="I15" s="1"/>
      <c r="J15" s="1"/>
      <c r="K15" s="1"/>
      <c r="L15" s="1"/>
    </row>
    <row r="16" spans="1:12" ht="7.2" customHeight="1" thickBot="1" x14ac:dyDescent="0.35">
      <c r="A16" s="1"/>
      <c r="B16" s="1"/>
      <c r="C16" s="1"/>
      <c r="D16" s="1"/>
      <c r="E16" s="1"/>
      <c r="F16" s="1"/>
      <c r="G16" s="130"/>
      <c r="H16" s="1"/>
      <c r="I16" s="1"/>
      <c r="J16" s="1"/>
      <c r="K16" s="1"/>
      <c r="L16" s="1"/>
    </row>
    <row r="17" spans="1:14" ht="43.95" hidden="1" customHeight="1" thickBot="1" x14ac:dyDescent="0.35">
      <c r="A17" s="137" t="s">
        <v>182</v>
      </c>
      <c r="B17" s="296" t="str" cm="1">
        <f t="array" ref="B17">_xlfn.IFS(B15=data!I2,"Human Rights",B15=data!I3,"Media",TRUE,"")</f>
        <v/>
      </c>
      <c r="C17" s="297"/>
      <c r="D17" s="297"/>
      <c r="E17" s="297"/>
      <c r="F17" s="297"/>
      <c r="G17" s="297"/>
      <c r="H17" s="298"/>
      <c r="I17" s="1"/>
      <c r="J17" s="1"/>
      <c r="K17" s="1"/>
      <c r="L17" s="1"/>
    </row>
    <row r="18" spans="1:14" ht="7.2" hidden="1" customHeight="1" thickBot="1" x14ac:dyDescent="0.35">
      <c r="A18" s="1"/>
      <c r="B18" s="1"/>
      <c r="C18" s="1"/>
      <c r="D18" s="1"/>
      <c r="E18" s="1"/>
      <c r="F18" s="1"/>
      <c r="G18" s="130"/>
      <c r="H18" s="1"/>
      <c r="I18" s="1"/>
      <c r="J18" s="1"/>
      <c r="K18" s="1"/>
      <c r="L18" s="1"/>
    </row>
    <row r="19" spans="1:14" ht="33.6" customHeight="1" thickBot="1" x14ac:dyDescent="0.35">
      <c r="A19" s="137" t="s">
        <v>190</v>
      </c>
      <c r="B19" s="296"/>
      <c r="C19" s="297"/>
      <c r="D19" s="140" t="s">
        <v>185</v>
      </c>
      <c r="E19" s="228" t="str">
        <f>IF(B19=data!G3,50000,IF(B19=data!G4,100000.01,IF(B19="","","")))</f>
        <v/>
      </c>
      <c r="F19" s="140" t="s">
        <v>186</v>
      </c>
      <c r="G19" s="302" t="str">
        <f>IF(B19="Μεσαίο",100000,IF(B19="Μεγάλο",200000,IF(B19="","","")))</f>
        <v/>
      </c>
      <c r="H19" s="303"/>
      <c r="I19" s="1"/>
      <c r="J19" s="1"/>
      <c r="K19" s="1"/>
      <c r="L19" s="1"/>
      <c r="M19" s="1"/>
      <c r="N19" s="1"/>
    </row>
    <row r="20" spans="1:14" ht="7.2" customHeight="1" thickBot="1" x14ac:dyDescent="0.35">
      <c r="A20" s="1"/>
      <c r="B20" s="1"/>
      <c r="C20" s="1"/>
      <c r="D20" s="1"/>
      <c r="E20" s="1"/>
      <c r="F20" s="1"/>
      <c r="G20" s="130"/>
      <c r="H20" s="1"/>
      <c r="I20" s="1"/>
      <c r="J20" s="1"/>
      <c r="K20" s="1"/>
      <c r="L20" s="1"/>
      <c r="M20" s="1"/>
      <c r="N20" s="1"/>
    </row>
    <row r="21" spans="1:14" ht="67.2" customHeight="1" thickBot="1" x14ac:dyDescent="0.35">
      <c r="A21" s="142" t="s">
        <v>187</v>
      </c>
      <c r="B21" s="140" t="s">
        <v>185</v>
      </c>
      <c r="C21" s="143"/>
      <c r="D21" s="140" t="s">
        <v>186</v>
      </c>
      <c r="E21" s="144"/>
      <c r="F21" s="142" t="s">
        <v>188</v>
      </c>
      <c r="G21" s="316" t="str">
        <f>IFERROR(ROUND(IF((E21-C21)/(365/12)&lt;=0,"",(E21-C21)/(365/12)),0),"")</f>
        <v/>
      </c>
      <c r="H21" s="317"/>
      <c r="I21" s="304" t="str" cm="1">
        <f t="array" ref="I21">_xlfn.IFS(B17="Human Rights","* Μεσαίας κλίμακας έργα από 12 έως 24 μήνες και Μεγάλης κλίμακας έργα από 24 έως 36 μήνες.", B17="Media","* Μεσαίας κλίμακας έργα από 12 έως 24 μήνες",TRUE,"")</f>
        <v/>
      </c>
      <c r="J21" s="305"/>
      <c r="K21" s="305"/>
      <c r="L21" s="305"/>
      <c r="M21" s="1"/>
      <c r="N21" s="1"/>
    </row>
    <row r="22" spans="1:14" ht="8.25" customHeight="1" x14ac:dyDescent="0.3">
      <c r="A22" s="1"/>
      <c r="B22" s="1"/>
      <c r="C22" s="1"/>
      <c r="D22" s="1"/>
      <c r="E22" s="1"/>
      <c r="F22" s="1"/>
      <c r="G22" s="130"/>
      <c r="H22" s="1"/>
      <c r="I22" s="1"/>
      <c r="J22" s="1"/>
      <c r="K22" s="1"/>
      <c r="L22" s="1"/>
      <c r="M22" s="1"/>
      <c r="N22" s="1"/>
    </row>
    <row r="23" spans="1:14" ht="8.25" customHeight="1" thickBot="1" x14ac:dyDescent="0.35">
      <c r="A23" s="1"/>
      <c r="B23" s="1"/>
      <c r="C23" s="1"/>
      <c r="D23" s="1"/>
      <c r="E23" s="1"/>
      <c r="F23" s="1"/>
      <c r="G23" s="130"/>
      <c r="H23" s="1"/>
      <c r="I23" s="1"/>
      <c r="J23" s="1"/>
      <c r="K23" s="1"/>
      <c r="L23" s="1"/>
      <c r="M23" s="1"/>
      <c r="N23" s="1"/>
    </row>
    <row r="24" spans="1:14" ht="31.95" customHeight="1" thickBot="1" x14ac:dyDescent="0.35">
      <c r="A24" s="309" t="s">
        <v>189</v>
      </c>
      <c r="B24" s="310"/>
      <c r="C24" s="310"/>
      <c r="D24" s="310"/>
      <c r="E24" s="310"/>
      <c r="F24" s="310"/>
      <c r="G24" s="310"/>
      <c r="H24" s="311"/>
      <c r="I24" s="1"/>
      <c r="J24" s="1"/>
      <c r="K24" s="1"/>
      <c r="L24" s="1"/>
      <c r="M24" s="1"/>
      <c r="N24" s="1" t="b">
        <f>IF(OR(AND($B$17="Human Rights",$B$19="Μεσαίο"),AND($B$17="Media",$B$19="Μεσαίο")),AND(($E$21-$C$21)/(365/12)&gt;=12,($E$21-$C$21)/(365/12)&lt;=24),IF(AND($B$17="Human Rights",$B$19="Μεγάλο"),AND(($E$21-$C$21)/(365/12)&gt;=24,($E$21-$C$21)/(365/12)&lt;=36),TRUE))</f>
        <v>1</v>
      </c>
    </row>
    <row r="25" spans="1:14" ht="8.25" customHeight="1" thickBot="1" x14ac:dyDescent="0.35">
      <c r="A25" s="1"/>
      <c r="B25" s="1"/>
      <c r="C25" s="1"/>
      <c r="D25" s="1"/>
      <c r="E25" s="1"/>
      <c r="F25" s="1"/>
      <c r="G25" s="130"/>
      <c r="H25" s="1"/>
      <c r="I25" s="1"/>
      <c r="J25" s="1"/>
      <c r="L25" s="1"/>
      <c r="M25" s="1"/>
      <c r="N25" s="1"/>
    </row>
    <row r="26" spans="1:14" ht="63" customHeight="1" thickBot="1" x14ac:dyDescent="0.35">
      <c r="A26" s="312" t="str">
        <f>+'ΠΕ &amp; Δράσεις'!A5</f>
        <v>Πακέτο Εργασίας 1 (ΠΕ1) - Διαχείριση έργου - Project Management</v>
      </c>
      <c r="B26" s="313"/>
      <c r="C26" s="313"/>
      <c r="D26" s="313"/>
      <c r="E26" s="149">
        <f>+'Σύνολα προϋπολογισμών ανά Δράση'!K6</f>
        <v>0</v>
      </c>
      <c r="F26" s="291" t="s">
        <v>150</v>
      </c>
      <c r="G26" s="278" t="str">
        <f>IF(OR($B$17="",$B$19=""),"",IF(AND($B$17="Media",$B$19&lt;&gt;"Μεσαίο"),"ΠΡΟΣΟΧΗ: Για την κατηγορία Media επιτρέπεται μόνο το Μεσαίο έργο.",IF($G$21="","",IF(OR(AND($B$17="Human Rights",$B$19="Μεσαίο"),AND($B$17="Media",$B$19="Μεσαίο")),IF($G$21&lt;12,"ΠΡΟΣΟΧΗ: Η διάρκεια δεν μπορεί να είναι μικρότερη από 12 μήνες.",IF($G$21&gt;24,"ΠΡΟΣΟΧΗ: Η διάρκεια δεν μπορεί να είναι μεγαλύτερη από 24 μήνες.","")),IF(AND($B$17="Human Rights",$B$19="Μεγάλο"),IF($G$21&lt;24,"ΠΡΟΣΟΧΗ: Η διάρκεια δεν μπορεί να είναι μικρότερη από 24 μήνες.",IF($G$21&gt;36,"ΠΡΟΣΟΧΗ: Η διάρκεια δεν μπορεί να είναι μεγαλύτερη από 36 μήνες.","")),"")))))</f>
        <v/>
      </c>
      <c r="H26" s="279"/>
      <c r="I26" s="280"/>
      <c r="L26" s="1"/>
      <c r="M26" s="1"/>
      <c r="N26" s="1">
        <f>365/12</f>
        <v>30.416666666666668</v>
      </c>
    </row>
    <row r="27" spans="1:14" ht="61.2" customHeight="1" thickBot="1" x14ac:dyDescent="0.35">
      <c r="A27" s="314" t="str">
        <f>+'ΠΕ &amp; Δράσεις'!A14</f>
        <v/>
      </c>
      <c r="B27" s="315"/>
      <c r="C27" s="315"/>
      <c r="D27" s="315"/>
      <c r="E27" s="150">
        <f>+'Σύνολα προϋπολογισμών ανά Δράση'!K11</f>
        <v>0</v>
      </c>
      <c r="F27" s="291"/>
      <c r="G27" s="285" t="str">
        <f>IF(E30=0,"",IF(E30&gt;G19,"Υπέρβαση προϋπολογισμού",IF(E30&lt;E19,"Ο προϋπολογισμός είναι μικρότερος από το ελάχιστο επιτρεπόμενο όριο","")))</f>
        <v/>
      </c>
      <c r="H27" s="286"/>
      <c r="I27" s="287"/>
      <c r="L27" s="1"/>
      <c r="M27" s="1"/>
      <c r="N27" s="1"/>
    </row>
    <row r="28" spans="1:14" ht="61.95" customHeight="1" thickBot="1" x14ac:dyDescent="0.4">
      <c r="A28" s="283" t="str">
        <f>+'ΠΕ &amp; Δράσεις'!A28</f>
        <v>Πακέτο Εργασίας 3 (ΠΕ3) - Πλάνο Επικοινωνίας και Διάχυσης</v>
      </c>
      <c r="B28" s="284"/>
      <c r="C28" s="284"/>
      <c r="D28" s="284"/>
      <c r="E28" s="151">
        <f>+'Σύνολα προϋπολογισμών ανά Δράση'!K21</f>
        <v>0</v>
      </c>
      <c r="F28" s="291"/>
      <c r="G28" s="285" t="str">
        <f>IF(AND(B17="",ISNUMBER(E30))," Παρακαλούμε επιλέξτε πρόσκληση","")</f>
        <v xml:space="preserve"> Παρακαλούμε επιλέξτε πρόσκληση</v>
      </c>
      <c r="H28" s="286"/>
      <c r="I28" s="287"/>
      <c r="J28" s="5"/>
      <c r="K28" s="1"/>
      <c r="L28" s="1"/>
      <c r="M28" s="1"/>
      <c r="N28" s="1"/>
    </row>
    <row r="29" spans="1:14" ht="60" customHeight="1" thickBot="1" x14ac:dyDescent="0.4">
      <c r="A29" s="283" t="str">
        <f>+'ΠΕ &amp; Δράσεις'!A37</f>
        <v xml:space="preserve">Πακέτο Εργασίας 4 (ΠΕ4) - Δράσεις Ανάπτυξης Ικανοτήτων </v>
      </c>
      <c r="B29" s="284"/>
      <c r="C29" s="284"/>
      <c r="D29" s="284"/>
      <c r="E29" s="151">
        <f>+'Σύνολα προϋπολογισμών ανά Δράση'!K26</f>
        <v>0</v>
      </c>
      <c r="F29" s="291"/>
      <c r="G29" s="288" t="str">
        <f>IF(AND(B19="",ISNUMBER(E30))," Παρακαλούμε επιλέξτε κατηγορία έργου","")</f>
        <v xml:space="preserve"> Παρακαλούμε επιλέξτε κατηγορία έργου</v>
      </c>
      <c r="H29" s="289"/>
      <c r="I29" s="290"/>
      <c r="J29" s="5"/>
      <c r="K29" s="1"/>
      <c r="L29" s="1"/>
      <c r="M29" s="1"/>
      <c r="N29" s="229"/>
    </row>
    <row r="30" spans="1:14" ht="60.75" customHeight="1" thickBot="1" x14ac:dyDescent="0.35">
      <c r="A30" s="281" t="s">
        <v>151</v>
      </c>
      <c r="B30" s="282"/>
      <c r="C30" s="282"/>
      <c r="D30" s="282"/>
      <c r="E30" s="152">
        <f>SUM(E26:E29)</f>
        <v>0</v>
      </c>
      <c r="F30" s="291"/>
      <c r="G30" s="288" t="str">
        <f>IF('Π.Ε.4 - W.P.4'!K10='Π.Ε.4 - W.P.4'!N2,"Υπάρχει υπέρβαση στο W.P.4. Παρακαλώ ανατρέξτε για διορθώσεις","")</f>
        <v/>
      </c>
      <c r="H30" s="289"/>
      <c r="I30" s="290"/>
      <c r="J30" s="176"/>
      <c r="K30" s="176"/>
      <c r="L30" s="176"/>
      <c r="M30" s="51"/>
      <c r="N30" s="230">
        <f>ROUND(COUNTBLANK(G26:I33),0)</f>
        <v>21</v>
      </c>
    </row>
    <row r="31" spans="1:14" ht="60.75" customHeight="1" thickBot="1" x14ac:dyDescent="0.35">
      <c r="A31" s="292"/>
      <c r="B31" s="292"/>
      <c r="C31" s="292"/>
      <c r="D31" s="292"/>
      <c r="E31" s="292"/>
      <c r="F31" s="1"/>
      <c r="G31" s="293" t="str">
        <f>'Π.Ε.2 - W.P.2'!J8</f>
        <v/>
      </c>
      <c r="H31" s="289"/>
      <c r="I31" s="290"/>
      <c r="J31" s="176"/>
      <c r="K31" s="176"/>
      <c r="L31" s="176"/>
      <c r="M31" s="51"/>
      <c r="N31" s="51"/>
    </row>
    <row r="32" spans="1:14" ht="60.75" customHeight="1" thickBot="1" x14ac:dyDescent="0.35">
      <c r="A32" s="292" t="str">
        <f>IF(E30='Σύνολα προϋπολογισμών ανά Δράση'!K31,"","Υπάρχουν λάθη στο αρχείο")</f>
        <v/>
      </c>
      <c r="B32" s="292"/>
      <c r="C32" s="292"/>
      <c r="D32" s="292"/>
      <c r="E32" s="292"/>
      <c r="F32" s="1"/>
      <c r="G32" s="293" t="str">
        <f>IF(OR('Π.Ε.1 - W.P.1'!H10&lt;&gt;'Σύνολα προϋπολογισμών ανά Δράση'!K6,'Π.Ε.2 - W.P.2'!H11&lt;&gt;'Σύνολα προϋπολογισμών ανά Δράση'!K11,'Π.Ε.3 - W.P.3'!H10&lt;&gt;'Σύνολα προϋπολογισμών ανά Δράση'!K21,'Π.Ε.4 - W.P.4'!H10&lt;&gt;'Σύνολα προϋπολογισμών ανά Δράση'!K26),"Παρακαλούμε όπως επιλέξετε Νο. Δράσης στα πακέτα εργασίας","")</f>
        <v/>
      </c>
      <c r="H32" s="289"/>
      <c r="I32" s="290"/>
      <c r="J32" s="176"/>
      <c r="K32" s="176"/>
      <c r="L32" s="176"/>
      <c r="M32" s="51"/>
      <c r="N32" s="51"/>
    </row>
    <row r="33" spans="1:14" ht="60.75" customHeight="1" thickBot="1" x14ac:dyDescent="0.35">
      <c r="A33" s="292"/>
      <c r="B33" s="292"/>
      <c r="C33" s="292"/>
      <c r="D33" s="292"/>
      <c r="E33" s="292"/>
      <c r="F33" s="1"/>
      <c r="G33" s="293" t="str">
        <f>IF('Π.Ε.4 - W.P.4'!H10=0,"Παρακαλούμε να συμπεριληφθούν δαπάνες για τουλάχιστον μια (1) δράση Ανάπτυξης Ικανοτήτων","")</f>
        <v>Παρακαλούμε να συμπεριληφθούν δαπάνες για τουλάχιστον μια (1) δράση Ανάπτυξης Ικανοτήτων</v>
      </c>
      <c r="H33" s="289"/>
      <c r="I33" s="290"/>
      <c r="J33" s="176"/>
      <c r="K33" s="176"/>
      <c r="L33" s="176"/>
      <c r="M33" s="51"/>
      <c r="N33" s="51"/>
    </row>
    <row r="34" spans="1:14" ht="19.5" customHeight="1" x14ac:dyDescent="0.3">
      <c r="A34" s="269"/>
      <c r="B34" s="269"/>
      <c r="C34" s="269"/>
      <c r="D34" s="269"/>
      <c r="E34" s="269"/>
      <c r="F34" s="269"/>
      <c r="G34" s="276"/>
      <c r="H34" s="275"/>
      <c r="I34" s="275"/>
      <c r="J34" s="1"/>
      <c r="K34" s="1"/>
      <c r="L34" s="1"/>
      <c r="M34" s="1"/>
      <c r="N34" s="1"/>
    </row>
    <row r="35" spans="1:14" ht="39" customHeight="1" x14ac:dyDescent="0.3">
      <c r="A35" s="277"/>
      <c r="B35" s="277"/>
      <c r="C35" s="277"/>
      <c r="D35" s="277"/>
      <c r="E35" s="277"/>
      <c r="F35" s="277"/>
      <c r="G35" s="277"/>
      <c r="H35" s="277"/>
    </row>
    <row r="36" spans="1:14" ht="39" customHeight="1" x14ac:dyDescent="0.3">
      <c r="A36" s="277"/>
      <c r="B36" s="277"/>
      <c r="C36" s="277"/>
      <c r="D36" s="277"/>
      <c r="E36" s="277"/>
      <c r="F36" s="277"/>
      <c r="G36" s="277"/>
      <c r="H36" s="277"/>
    </row>
    <row r="37" spans="1:14" ht="39" customHeight="1" x14ac:dyDescent="0.3">
      <c r="A37" s="277"/>
      <c r="B37" s="277"/>
      <c r="C37" s="277"/>
      <c r="D37" s="277"/>
      <c r="E37" s="277"/>
      <c r="F37" s="277"/>
      <c r="G37" s="277"/>
      <c r="H37" s="277"/>
    </row>
  </sheetData>
  <sheetProtection algorithmName="SHA-512" hashValue="Cz446umWvpRI4mno6LXkM6ZaoXcDetawXQVnSYO13xIQG+WcDY1aB/5+KJKyoGPWtYOmzim1Yq3sIpXiC37V9g==" saltValue="J9BBsYY6GXk5N9Efel0RsA==" spinCount="100000" sheet="1" selectLockedCells="1"/>
  <mergeCells count="32">
    <mergeCell ref="I21:L21"/>
    <mergeCell ref="A7:H7"/>
    <mergeCell ref="A24:H24"/>
    <mergeCell ref="A26:D26"/>
    <mergeCell ref="A27:D27"/>
    <mergeCell ref="G21:H21"/>
    <mergeCell ref="B15:H15"/>
    <mergeCell ref="A1:H6"/>
    <mergeCell ref="B17:H17"/>
    <mergeCell ref="B9:H9"/>
    <mergeCell ref="B11:H11"/>
    <mergeCell ref="A36:H36"/>
    <mergeCell ref="B13:H13"/>
    <mergeCell ref="B19:C19"/>
    <mergeCell ref="G19:H19"/>
    <mergeCell ref="A28:D28"/>
    <mergeCell ref="A37:H37"/>
    <mergeCell ref="G26:I26"/>
    <mergeCell ref="A35:H35"/>
    <mergeCell ref="A30:D30"/>
    <mergeCell ref="A29:D29"/>
    <mergeCell ref="G27:I27"/>
    <mergeCell ref="G28:I28"/>
    <mergeCell ref="G29:I29"/>
    <mergeCell ref="G30:I30"/>
    <mergeCell ref="F26:F30"/>
    <mergeCell ref="A32:E32"/>
    <mergeCell ref="G31:I31"/>
    <mergeCell ref="A31:E31"/>
    <mergeCell ref="G32:I32"/>
    <mergeCell ref="A33:E33"/>
    <mergeCell ref="G33:I33"/>
  </mergeCells>
  <phoneticPr fontId="30" type="noConversion"/>
  <conditionalFormatting sqref="A31:A33">
    <cfRule type="expression" dxfId="78" priority="28">
      <formula>$A$32="Υπάρχουν λάθη στο αρχείο"</formula>
    </cfRule>
  </conditionalFormatting>
  <conditionalFormatting sqref="A35">
    <cfRule type="expression" dxfId="77" priority="24">
      <formula>$A$35&lt;&gt;""</formula>
    </cfRule>
  </conditionalFormatting>
  <conditionalFormatting sqref="A36">
    <cfRule type="expression" dxfId="76" priority="23">
      <formula>$A$36&lt;&gt;""</formula>
    </cfRule>
  </conditionalFormatting>
  <conditionalFormatting sqref="A37">
    <cfRule type="expression" dxfId="75" priority="25">
      <formula>$A$37&lt;&gt;""</formula>
    </cfRule>
  </conditionalFormatting>
  <conditionalFormatting sqref="E30">
    <cfRule type="expression" dxfId="74" priority="2">
      <formula>N30&lt;24</formula>
    </cfRule>
    <cfRule type="expression" dxfId="73" priority="7">
      <formula>ISNONTEXT($G$26:$I$31)</formula>
    </cfRule>
    <cfRule type="expression" dxfId="72" priority="11">
      <formula>OR(G28&lt;&gt;"",G29&lt;&gt;"")</formula>
    </cfRule>
  </conditionalFormatting>
  <conditionalFormatting sqref="G26">
    <cfRule type="expression" dxfId="71" priority="30">
      <formula>LEN(G26)&gt;0</formula>
    </cfRule>
  </conditionalFormatting>
  <conditionalFormatting sqref="G27:G33">
    <cfRule type="notContainsBlanks" dxfId="70" priority="29">
      <formula>LEN(TRIM(G27))&gt;0</formula>
    </cfRule>
  </conditionalFormatting>
  <conditionalFormatting sqref="I21:L21">
    <cfRule type="expression" dxfId="69" priority="1">
      <formula>$I$21=""</formula>
    </cfRule>
  </conditionalFormatting>
  <dataValidations count="2">
    <dataValidation type="custom" allowBlank="1" showInputMessage="1" showErrorMessage="1" errorTitle="Μη επιτρεπτή διάρκεια" error="Η διάρκεια πρέπει να είναι 12–24 μήνες για Μεσαίο έργο Human Rights/Media και 24–36 μήνες για Μεγάλο έργο Human Rights." sqref="C21" xr:uid="{E55890BD-5143-4308-A2D1-14B0DFF90D83}">
      <formula1>IF(OR(AND($B$17="Human Rights",$B$19="Μεσαίο"),AND($B$17="Media",$B$19="Μεσαίο")),AND(($E$21-$C$21)/(365/12)&gt;=12,($E$21-$C$21)/(365/12)&lt;=24),IF(AND($B$17="Human Rights",$B$19="Μεγάλο"),AND(($E$21-$C$21)/(365/12)&gt;=24,($E$21-$C$21)/(365/12)&lt;=36),TRUE))</formula1>
    </dataValidation>
    <dataValidation type="custom" allowBlank="1" showInputMessage="1" showErrorMessage="1" errorTitle="Μη επιτρεπτή διάρκεια" error="Η διάρκεια πρέπει να είναι 12–24 μήνες για Μεσαίο έργο Human Rights/Media και 24–36 μήνες για Μεγάλο έργο Human Rights." sqref="E21" xr:uid="{F9C3A016-1612-4C40-9B61-CDB7906DB172}">
      <formula1>IF(OR(AND($B$17="Human Rights",$B$19="Μεσαίο"),AND($B$17="Media",$B$19="Μεσαίο")),AND(($E$21-$C$21)/(364/12)&gt;=12,($E$21-$C$21)/(365/12)&lt;=24),IF(AND($B$17="Human Rights",$B$19="Μεγάλο"),AND(($E$21-$C$21)/(365/12)&gt;=24,($E$21-$C$21)/(365/12)&lt;=36),TRUE))</formula1>
    </dataValidation>
  </dataValidations>
  <printOptions horizontalCentered="1"/>
  <pageMargins left="0.51181102362204722" right="0.47244094488188981" top="0.39370078740157483" bottom="0.47244094488188981" header="0" footer="0"/>
  <pageSetup paperSize="9" scale="65" orientation="portrait" r:id="rId1"/>
  <headerFooter>
    <oddFooter>&amp;R&amp;A</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6C7CCBA-B416-4FD7-8696-375DA8D90556}">
          <x14:formula1>
            <xm:f>IF($B$17=data!$G$2,data!$G$3:$G$4,data!$H$3)</xm:f>
          </x14:formula1>
          <xm:sqref>B19:C19</xm:sqref>
        </x14:dataValidation>
        <x14:dataValidation type="list" allowBlank="1" showInputMessage="1" showErrorMessage="1" xr:uid="{9D7F9CC4-D393-4655-9A82-2E4A5703B11C}">
          <x14:formula1>
            <xm:f>data!$I$2:$I$3</xm:f>
          </x14:formula1>
          <xm:sqref>B15:H15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F44"/>
  <sheetViews>
    <sheetView view="pageBreakPreview" zoomScale="90" zoomScaleNormal="100" zoomScaleSheetLayoutView="90" workbookViewId="0">
      <selection activeCell="C41" sqref="C41"/>
    </sheetView>
  </sheetViews>
  <sheetFormatPr defaultColWidth="14.44140625" defaultRowHeight="15" customHeight="1" x14ac:dyDescent="0.3"/>
  <cols>
    <col min="1" max="1" width="14.5546875" style="6" customWidth="1"/>
    <col min="2" max="2" width="9.44140625" style="6" customWidth="1"/>
    <col min="3" max="3" width="54.88671875" style="6" customWidth="1"/>
    <col min="4" max="4" width="56.33203125" style="6" customWidth="1"/>
    <col min="5" max="5" width="14.44140625" style="6" customWidth="1"/>
    <col min="6" max="6" width="15.6640625" style="6" customWidth="1"/>
    <col min="7" max="26" width="8.6640625" style="6" customWidth="1"/>
    <col min="27" max="16384" width="14.44140625" style="6"/>
  </cols>
  <sheetData>
    <row r="2" spans="1:6" ht="31.2" x14ac:dyDescent="0.6">
      <c r="A2" s="325" t="s">
        <v>196</v>
      </c>
      <c r="B2" s="325"/>
      <c r="C2" s="325"/>
      <c r="D2" s="325"/>
      <c r="E2" s="325"/>
      <c r="F2" s="325"/>
    </row>
    <row r="3" spans="1:6" ht="31.2" x14ac:dyDescent="0.6">
      <c r="A3" s="165"/>
      <c r="B3" s="165"/>
      <c r="C3" s="166" t="str">
        <f>'Στοιχεία έργου'!B17</f>
        <v/>
      </c>
      <c r="D3" s="166" cm="1">
        <f t="array" ref="D3:E3">'Στοιχεία έργου'!B19:C19</f>
        <v>0</v>
      </c>
      <c r="E3" s="166">
        <v>0</v>
      </c>
      <c r="F3" s="165"/>
    </row>
    <row r="4" spans="1:6" ht="15" customHeight="1" x14ac:dyDescent="0.45">
      <c r="A4" s="7"/>
    </row>
    <row r="5" spans="1:6" ht="23.4" x14ac:dyDescent="0.45">
      <c r="A5" s="7" t="s">
        <v>191</v>
      </c>
    </row>
    <row r="6" spans="1:6" ht="15" customHeight="1" thickBot="1" x14ac:dyDescent="0.35"/>
    <row r="7" spans="1:6" ht="105.6" customHeight="1" x14ac:dyDescent="0.3">
      <c r="A7" s="8" t="s">
        <v>197</v>
      </c>
      <c r="B7" s="9" t="s">
        <v>119</v>
      </c>
      <c r="C7" s="9" t="s">
        <v>20</v>
      </c>
      <c r="D7" s="9" t="s">
        <v>261</v>
      </c>
      <c r="E7" s="9" t="s">
        <v>198</v>
      </c>
      <c r="F7" s="10" t="s">
        <v>199</v>
      </c>
    </row>
    <row r="8" spans="1:6" ht="45.75" customHeight="1" x14ac:dyDescent="0.3">
      <c r="A8" s="324" t="s">
        <v>22</v>
      </c>
      <c r="B8" s="11" t="s">
        <v>42</v>
      </c>
      <c r="C8" s="12"/>
      <c r="D8" s="175"/>
      <c r="E8" s="13"/>
      <c r="F8" s="14"/>
    </row>
    <row r="9" spans="1:6" ht="45.75" customHeight="1" x14ac:dyDescent="0.3">
      <c r="A9" s="324"/>
      <c r="B9" s="11" t="s">
        <v>43</v>
      </c>
      <c r="C9" s="12"/>
      <c r="D9" s="175"/>
      <c r="E9" s="13"/>
      <c r="F9" s="14"/>
    </row>
    <row r="10" spans="1:6" ht="45.75" customHeight="1" x14ac:dyDescent="0.3">
      <c r="A10" s="324"/>
      <c r="B10" s="11" t="s">
        <v>44</v>
      </c>
      <c r="C10" s="12"/>
      <c r="D10" s="175"/>
      <c r="E10" s="13"/>
      <c r="F10" s="14"/>
    </row>
    <row r="11" spans="1:6" ht="45.75" customHeight="1" x14ac:dyDescent="0.3">
      <c r="A11" s="324"/>
      <c r="B11" s="11" t="s">
        <v>45</v>
      </c>
      <c r="C11" s="12"/>
      <c r="D11" s="175"/>
      <c r="E11" s="13"/>
      <c r="F11" s="14"/>
    </row>
    <row r="12" spans="1:6" ht="45.75" customHeight="1" x14ac:dyDescent="0.3">
      <c r="A12" s="324"/>
      <c r="B12" s="11" t="s">
        <v>46</v>
      </c>
      <c r="C12" s="12"/>
      <c r="D12" s="175"/>
      <c r="E12" s="13"/>
      <c r="F12" s="14"/>
    </row>
    <row r="13" spans="1:6" ht="14.4" x14ac:dyDescent="0.3"/>
    <row r="14" spans="1:6" ht="46.5" customHeight="1" x14ac:dyDescent="0.45">
      <c r="A14" s="326" t="str">
        <f>IF(C3=data!G2,data!B2,IF(C3=data!H2,data!C2,""))</f>
        <v/>
      </c>
      <c r="B14" s="326"/>
      <c r="C14" s="326"/>
      <c r="D14" s="326"/>
      <c r="E14" s="326"/>
      <c r="F14" s="326"/>
    </row>
    <row r="15" spans="1:6" thickBot="1" x14ac:dyDescent="0.35"/>
    <row r="16" spans="1:6" ht="105.6" customHeight="1" x14ac:dyDescent="0.3">
      <c r="A16" s="8" t="s">
        <v>197</v>
      </c>
      <c r="B16" s="9" t="s">
        <v>119</v>
      </c>
      <c r="C16" s="9" t="s">
        <v>20</v>
      </c>
      <c r="D16" s="9" t="s">
        <v>261</v>
      </c>
      <c r="E16" s="9" t="s">
        <v>198</v>
      </c>
      <c r="F16" s="10" t="s">
        <v>199</v>
      </c>
    </row>
    <row r="17" spans="1:6" ht="52.2" customHeight="1" x14ac:dyDescent="0.3">
      <c r="A17" s="324" t="s">
        <v>23</v>
      </c>
      <c r="B17" s="11" t="s">
        <v>37</v>
      </c>
      <c r="C17" s="12"/>
      <c r="D17" s="175"/>
      <c r="E17" s="13"/>
      <c r="F17" s="14"/>
    </row>
    <row r="18" spans="1:6" ht="52.2" customHeight="1" x14ac:dyDescent="0.3">
      <c r="A18" s="324"/>
      <c r="B18" s="11" t="s">
        <v>38</v>
      </c>
      <c r="C18" s="12"/>
      <c r="D18" s="175"/>
      <c r="E18" s="13"/>
      <c r="F18" s="14"/>
    </row>
    <row r="19" spans="1:6" ht="52.2" customHeight="1" x14ac:dyDescent="0.3">
      <c r="A19" s="324"/>
      <c r="B19" s="11" t="s">
        <v>39</v>
      </c>
      <c r="C19" s="12"/>
      <c r="D19" s="175"/>
      <c r="E19" s="13"/>
      <c r="F19" s="14"/>
    </row>
    <row r="20" spans="1:6" ht="52.2" customHeight="1" x14ac:dyDescent="0.3">
      <c r="A20" s="324"/>
      <c r="B20" s="11" t="s">
        <v>40</v>
      </c>
      <c r="C20" s="12"/>
      <c r="D20" s="175"/>
      <c r="E20" s="13"/>
      <c r="F20" s="14"/>
    </row>
    <row r="21" spans="1:6" ht="52.2" customHeight="1" x14ac:dyDescent="0.3">
      <c r="A21" s="324"/>
      <c r="B21" s="11" t="s">
        <v>41</v>
      </c>
      <c r="C21" s="12"/>
      <c r="D21" s="175"/>
      <c r="E21" s="13"/>
      <c r="F21" s="14"/>
    </row>
    <row r="22" spans="1:6" ht="52.2" customHeight="1" x14ac:dyDescent="0.3">
      <c r="A22" s="324"/>
      <c r="B22" s="11" t="s">
        <v>102</v>
      </c>
      <c r="C22" s="12"/>
      <c r="D22" s="175"/>
      <c r="E22" s="13"/>
      <c r="F22" s="14"/>
    </row>
    <row r="23" spans="1:6" ht="52.2" customHeight="1" x14ac:dyDescent="0.3">
      <c r="A23" s="324"/>
      <c r="B23" s="11" t="s">
        <v>103</v>
      </c>
      <c r="C23" s="12"/>
      <c r="D23" s="175"/>
      <c r="E23" s="13"/>
      <c r="F23" s="14"/>
    </row>
    <row r="24" spans="1:6" ht="52.2" customHeight="1" x14ac:dyDescent="0.3">
      <c r="A24" s="324"/>
      <c r="B24" s="11" t="s">
        <v>104</v>
      </c>
      <c r="C24" s="12"/>
      <c r="D24" s="175"/>
      <c r="E24" s="13"/>
      <c r="F24" s="14"/>
    </row>
    <row r="25" spans="1:6" ht="52.2" customHeight="1" x14ac:dyDescent="0.3">
      <c r="A25" s="324"/>
      <c r="B25" s="11" t="s">
        <v>105</v>
      </c>
      <c r="C25" s="12"/>
      <c r="D25" s="175"/>
      <c r="E25" s="13"/>
      <c r="F25" s="14"/>
    </row>
    <row r="26" spans="1:6" ht="52.2" customHeight="1" x14ac:dyDescent="0.3">
      <c r="A26" s="324"/>
      <c r="B26" s="11" t="s">
        <v>106</v>
      </c>
      <c r="C26" s="12"/>
      <c r="D26" s="175"/>
      <c r="E26" s="13"/>
      <c r="F26" s="14"/>
    </row>
    <row r="28" spans="1:6" ht="23.4" x14ac:dyDescent="0.45">
      <c r="A28" s="7" t="s">
        <v>193</v>
      </c>
    </row>
    <row r="29" spans="1:6" ht="15" customHeight="1" thickBot="1" x14ac:dyDescent="0.35"/>
    <row r="30" spans="1:6" ht="105.6" customHeight="1" x14ac:dyDescent="0.3">
      <c r="A30" s="8" t="s">
        <v>197</v>
      </c>
      <c r="B30" s="9" t="s">
        <v>119</v>
      </c>
      <c r="C30" s="9" t="s">
        <v>20</v>
      </c>
      <c r="D30" s="9" t="s">
        <v>261</v>
      </c>
      <c r="E30" s="9" t="s">
        <v>198</v>
      </c>
      <c r="F30" s="10" t="s">
        <v>199</v>
      </c>
    </row>
    <row r="31" spans="1:6" ht="45.6" customHeight="1" x14ac:dyDescent="0.3">
      <c r="A31" s="324" t="s">
        <v>54</v>
      </c>
      <c r="B31" s="11" t="s">
        <v>47</v>
      </c>
      <c r="C31" s="12"/>
      <c r="D31" s="175"/>
      <c r="E31" s="13"/>
      <c r="F31" s="14"/>
    </row>
    <row r="32" spans="1:6" ht="45.6" customHeight="1" x14ac:dyDescent="0.3">
      <c r="A32" s="324"/>
      <c r="B32" s="11" t="s">
        <v>48</v>
      </c>
      <c r="C32" s="12"/>
      <c r="D32" s="175"/>
      <c r="E32" s="13"/>
      <c r="F32" s="14"/>
    </row>
    <row r="33" spans="1:6" ht="45.6" customHeight="1" x14ac:dyDescent="0.3">
      <c r="A33" s="324"/>
      <c r="B33" s="11" t="s">
        <v>49</v>
      </c>
      <c r="C33" s="12"/>
      <c r="D33" s="175"/>
      <c r="E33" s="13"/>
      <c r="F33" s="14"/>
    </row>
    <row r="34" spans="1:6" ht="45.6" customHeight="1" x14ac:dyDescent="0.3">
      <c r="A34" s="324"/>
      <c r="B34" s="11" t="s">
        <v>50</v>
      </c>
      <c r="C34" s="12"/>
      <c r="D34" s="175"/>
      <c r="E34" s="13"/>
      <c r="F34" s="14"/>
    </row>
    <row r="35" spans="1:6" ht="45.6" customHeight="1" x14ac:dyDescent="0.3">
      <c r="A35" s="324"/>
      <c r="B35" s="11" t="s">
        <v>51</v>
      </c>
      <c r="C35" s="12"/>
      <c r="D35" s="175"/>
      <c r="E35" s="13"/>
      <c r="F35" s="14"/>
    </row>
    <row r="37" spans="1:6" ht="23.4" x14ac:dyDescent="0.45">
      <c r="A37" s="7" t="s">
        <v>194</v>
      </c>
    </row>
    <row r="38" spans="1:6" ht="15" customHeight="1" thickBot="1" x14ac:dyDescent="0.35"/>
    <row r="39" spans="1:6" ht="105.6" customHeight="1" x14ac:dyDescent="0.3">
      <c r="A39" s="8" t="s">
        <v>197</v>
      </c>
      <c r="B39" s="9" t="s">
        <v>119</v>
      </c>
      <c r="C39" s="9" t="s">
        <v>20</v>
      </c>
      <c r="D39" s="9" t="s">
        <v>261</v>
      </c>
      <c r="E39" s="9" t="s">
        <v>198</v>
      </c>
      <c r="F39" s="10" t="s">
        <v>199</v>
      </c>
    </row>
    <row r="40" spans="1:6" ht="45.6" customHeight="1" x14ac:dyDescent="0.3">
      <c r="A40" s="323" t="s">
        <v>85</v>
      </c>
      <c r="B40" s="153" t="s">
        <v>86</v>
      </c>
      <c r="C40" s="12"/>
      <c r="D40" s="175"/>
      <c r="E40" s="13"/>
      <c r="F40" s="14"/>
    </row>
    <row r="41" spans="1:6" ht="45.6" customHeight="1" x14ac:dyDescent="0.3">
      <c r="A41" s="324"/>
      <c r="B41" s="153" t="s">
        <v>87</v>
      </c>
      <c r="C41" s="12"/>
      <c r="D41" s="175"/>
      <c r="E41" s="13"/>
      <c r="F41" s="14"/>
    </row>
    <row r="42" spans="1:6" ht="45.6" customHeight="1" x14ac:dyDescent="0.3">
      <c r="A42" s="324"/>
      <c r="B42" s="153" t="s">
        <v>88</v>
      </c>
      <c r="C42" s="12"/>
      <c r="D42" s="175"/>
      <c r="E42" s="13"/>
      <c r="F42" s="14"/>
    </row>
    <row r="43" spans="1:6" ht="45.6" customHeight="1" x14ac:dyDescent="0.3">
      <c r="A43" s="324"/>
      <c r="B43" s="153" t="s">
        <v>89</v>
      </c>
      <c r="C43" s="12"/>
      <c r="D43" s="175"/>
      <c r="E43" s="13"/>
      <c r="F43" s="14"/>
    </row>
    <row r="44" spans="1:6" ht="45.6" customHeight="1" x14ac:dyDescent="0.3">
      <c r="A44" s="324"/>
      <c r="B44" s="153" t="s">
        <v>90</v>
      </c>
      <c r="C44" s="12"/>
      <c r="D44" s="175"/>
      <c r="E44" s="13"/>
      <c r="F44" s="14"/>
    </row>
  </sheetData>
  <sheetProtection algorithmName="SHA-512" hashValue="SvlADszi/iqqSfHPa4pWHhr0QSlUFKFp9rKYK1fzPyaxAQJVVEj/6QhBnxxFpvhYTv//7rEHfIXq0rJJ88Dqbw==" saltValue="PrU/wwilYzL+EuJWlXHR5w==" spinCount="100000" sheet="1" selectLockedCells="1"/>
  <mergeCells count="6">
    <mergeCell ref="A40:A44"/>
    <mergeCell ref="A8:A12"/>
    <mergeCell ref="A17:A26"/>
    <mergeCell ref="A31:A35"/>
    <mergeCell ref="A2:F2"/>
    <mergeCell ref="A14:F14"/>
  </mergeCells>
  <phoneticPr fontId="30" type="noConversion"/>
  <pageMargins left="0.39370078740157483" right="0.39370078740157483" top="0.39370078740157483" bottom="0.43307086614173229" header="0" footer="0"/>
  <pageSetup scale="37" orientation="portrait" r:id="rId1"/>
  <headerFooter>
    <oddFooter>&amp;R&amp;A</oddFooter>
  </headerFooter>
  <extLst>
    <ext xmlns:x14="http://schemas.microsoft.com/office/spreadsheetml/2009/9/main" uri="{CCE6A557-97BC-4b89-ADB6-D9C93CAAB3DF}">
      <x14:dataValidations xmlns:xm="http://schemas.microsoft.com/office/excel/2006/main" count="5">
        <x14:dataValidation type="list" allowBlank="1" showInputMessage="1" showErrorMessage="1" xr:uid="{0C7C82C7-9D39-40AE-9D16-738DE3C19ED0}">
          <x14:formula1>
            <xm:f>data!$B$5:$B$8</xm:f>
          </x14:formula1>
          <xm:sqref>C8:C12</xm:sqref>
        </x14:dataValidation>
        <x14:dataValidation type="list" allowBlank="1" showInputMessage="1" showErrorMessage="1" xr:uid="{8741CCB4-7A13-4631-BB36-9CDE5517AE4C}">
          <x14:formula1>
            <xm:f>data!$B$33:$B$42</xm:f>
          </x14:formula1>
          <xm:sqref>C40:C44</xm:sqref>
        </x14:dataValidation>
        <x14:dataValidation type="list" allowBlank="1" showInputMessage="1" showErrorMessage="1" xr:uid="{D8800CFA-2820-44E3-9388-00BC9FF084A7}">
          <x14:formula1>
            <xm:f>IF($D$3=data!$G$3,data!$G$18:$G$41,data!$G$18:$G$53)</xm:f>
          </x14:formula1>
          <xm:sqref>E8:F12 E17:F26 E31:F35 E40:F44</xm:sqref>
        </x14:dataValidation>
        <x14:dataValidation type="list" allowBlank="1" showInputMessage="1" showErrorMessage="1" xr:uid="{2F9F812E-89EB-41D8-B462-58757F1E3DD8}">
          <x14:formula1>
            <xm:f>IF($C$3=data!$G$2,data!$B$12:$B$18,data!$C$12:$C$17)</xm:f>
          </x14:formula1>
          <xm:sqref>C17:C26</xm:sqref>
        </x14:dataValidation>
        <x14:dataValidation type="list" allowBlank="1" showInputMessage="1" showErrorMessage="1" xr:uid="{406E43DE-CBC7-43E9-A075-E3345A9DBF47}">
          <x14:formula1>
            <xm:f>data!$B$27:$B$29</xm:f>
          </x14:formula1>
          <xm:sqref>C31:C35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W121"/>
  <sheetViews>
    <sheetView showGridLines="0" view="pageBreakPreview" zoomScale="90" zoomScaleNormal="90" zoomScaleSheetLayoutView="90" workbookViewId="0">
      <selection activeCell="D18" sqref="D18"/>
    </sheetView>
  </sheetViews>
  <sheetFormatPr defaultColWidth="14.44140625" defaultRowHeight="15" customHeight="1" x14ac:dyDescent="0.3"/>
  <cols>
    <col min="1" max="4" width="13.5546875" style="2" customWidth="1"/>
    <col min="5" max="5" width="19" style="2" customWidth="1"/>
    <col min="6" max="7" width="43.6640625" style="2" customWidth="1"/>
    <col min="8" max="8" width="17.44140625" style="141" customWidth="1"/>
    <col min="9" max="9" width="11.44140625" style="2" customWidth="1"/>
    <col min="10" max="10" width="11" style="2" bestFit="1" customWidth="1"/>
    <col min="11" max="11" width="18" style="2" customWidth="1"/>
    <col min="12" max="12" width="16.44140625" style="2" customWidth="1"/>
    <col min="13" max="13" width="11" style="2" customWidth="1"/>
    <col min="14" max="14" width="4.6640625" style="239" hidden="1" customWidth="1"/>
    <col min="15" max="15" width="3.109375" style="239" hidden="1" customWidth="1"/>
    <col min="16" max="16" width="10.6640625" style="239" hidden="1" customWidth="1"/>
    <col min="17" max="17" width="18.44140625" style="239" hidden="1" customWidth="1"/>
    <col min="18" max="18" width="2" style="239" hidden="1" customWidth="1"/>
    <col min="19" max="19" width="11.109375" style="239" hidden="1" customWidth="1"/>
    <col min="20" max="20" width="3.33203125" style="239" hidden="1" customWidth="1"/>
    <col min="21" max="21" width="37.33203125" style="239" hidden="1" customWidth="1"/>
    <col min="22" max="22" width="7.6640625" style="239" hidden="1" customWidth="1"/>
    <col min="23" max="23" width="12.6640625" style="239" hidden="1" customWidth="1"/>
    <col min="24" max="24" width="14.33203125" style="239" hidden="1" customWidth="1"/>
    <col min="25" max="25" width="10.33203125" style="239" hidden="1" customWidth="1"/>
    <col min="26" max="26" width="8.6640625" style="239" hidden="1" customWidth="1"/>
    <col min="27" max="27" width="9" style="239" hidden="1" customWidth="1"/>
    <col min="28" max="29" width="11.44140625" style="239" hidden="1" customWidth="1"/>
    <col min="30" max="30" width="7.6640625" style="239" hidden="1" customWidth="1"/>
    <col min="31" max="31" width="14.44140625" style="239" hidden="1" customWidth="1"/>
    <col min="32" max="32" width="7.6640625" style="239" hidden="1" customWidth="1"/>
    <col min="33" max="33" width="12.6640625" style="239" hidden="1" customWidth="1"/>
    <col min="34" max="34" width="14.33203125" style="239" hidden="1" customWidth="1"/>
    <col min="35" max="35" width="10.33203125" style="239" hidden="1" customWidth="1"/>
    <col min="36" max="36" width="8.6640625" style="239" hidden="1" customWidth="1"/>
    <col min="37" max="37" width="9" style="239" hidden="1" customWidth="1"/>
    <col min="38" max="39" width="11.44140625" style="239" hidden="1" customWidth="1"/>
    <col min="40" max="40" width="7.6640625" style="239" hidden="1" customWidth="1"/>
    <col min="41" max="41" width="14.44140625" style="239" hidden="1" customWidth="1"/>
    <col min="42" max="42" width="7.6640625" style="239" hidden="1" customWidth="1"/>
    <col min="43" max="43" width="12.6640625" style="239" hidden="1" customWidth="1"/>
    <col min="44" max="44" width="14.33203125" style="239" hidden="1" customWidth="1"/>
    <col min="45" max="45" width="10.33203125" style="239" hidden="1" customWidth="1"/>
    <col min="46" max="46" width="8.6640625" style="239" hidden="1" customWidth="1"/>
    <col min="47" max="47" width="9" style="239" customWidth="1"/>
    <col min="48" max="49" width="11.44140625" style="239" customWidth="1"/>
    <col min="50" max="50" width="7.6640625" style="2" customWidth="1"/>
    <col min="51" max="60" width="14.44140625" style="2" customWidth="1"/>
    <col min="61" max="16384" width="14.44140625" style="2"/>
  </cols>
  <sheetData>
    <row r="1" spans="1:49" ht="42" customHeight="1" thickBot="1" x14ac:dyDescent="0.35">
      <c r="A1" s="330" t="str">
        <f>'ΠΕ &amp; Δράσεις'!A5</f>
        <v>Πακέτο Εργασίας 1 (ΠΕ1) - Διαχείριση έργου - Project Management</v>
      </c>
      <c r="B1" s="330"/>
      <c r="C1" s="330"/>
      <c r="D1" s="330"/>
      <c r="E1" s="331"/>
      <c r="F1" s="332"/>
      <c r="G1" s="332"/>
      <c r="H1" s="332"/>
      <c r="I1" s="332"/>
      <c r="J1" s="332"/>
      <c r="K1" s="332"/>
      <c r="L1" s="332"/>
      <c r="M1" s="333"/>
      <c r="N1" s="234"/>
      <c r="O1" s="235" t="s">
        <v>0</v>
      </c>
      <c r="P1" s="236" t="str">
        <f>'ΠΕ &amp; Δράσεις'!B8</f>
        <v>Π.Ε.-1.1</v>
      </c>
      <c r="Q1" s="237"/>
      <c r="R1" s="236"/>
      <c r="S1" s="238"/>
    </row>
    <row r="2" spans="1:49" ht="12" customHeight="1" x14ac:dyDescent="0.3">
      <c r="A2" s="334"/>
      <c r="B2" s="334"/>
      <c r="C2" s="334"/>
      <c r="D2" s="334"/>
      <c r="E2" s="334"/>
      <c r="F2" s="335"/>
      <c r="G2" s="335"/>
      <c r="H2" s="335"/>
      <c r="I2" s="335"/>
      <c r="J2" s="335"/>
      <c r="K2" s="335"/>
      <c r="L2" s="335"/>
      <c r="M2" s="335"/>
      <c r="N2" s="335"/>
      <c r="O2" s="235" t="s">
        <v>1</v>
      </c>
      <c r="P2" s="236" t="str">
        <f>'ΠΕ &amp; Δράσεις'!B9</f>
        <v>Π.Ε.-1.2</v>
      </c>
      <c r="Q2" s="237"/>
      <c r="R2" s="236"/>
      <c r="S2" s="240"/>
    </row>
    <row r="3" spans="1:49" ht="12" customHeight="1" x14ac:dyDescent="0.3">
      <c r="A3" s="24"/>
      <c r="B3" s="24"/>
      <c r="C3" s="24"/>
      <c r="D3" s="24"/>
      <c r="E3" s="25"/>
      <c r="F3" s="26"/>
      <c r="G3" s="26" t="s">
        <v>58</v>
      </c>
      <c r="H3" s="27"/>
      <c r="I3" s="25"/>
      <c r="J3" s="28"/>
      <c r="K3" s="28"/>
      <c r="L3" s="29"/>
      <c r="M3" s="18"/>
      <c r="N3" s="195"/>
      <c r="O3" s="235" t="s">
        <v>2</v>
      </c>
      <c r="P3" s="236" t="str">
        <f>'ΠΕ &amp; Δράσεις'!B10</f>
        <v>Π.Ε.-1.3</v>
      </c>
      <c r="Q3" s="241" t="s">
        <v>110</v>
      </c>
      <c r="R3" s="242"/>
      <c r="S3" s="240"/>
    </row>
    <row r="4" spans="1:49" ht="30" customHeight="1" x14ac:dyDescent="0.3">
      <c r="A4" s="18"/>
      <c r="B4" s="18"/>
      <c r="C4" s="18"/>
      <c r="D4" s="18"/>
      <c r="E4" s="18"/>
      <c r="F4" s="343" t="s">
        <v>3</v>
      </c>
      <c r="G4" s="147" t="s">
        <v>203</v>
      </c>
      <c r="H4" s="145">
        <f>SUMIF('Π.Ε.1 - W.P.1'!D:D,O1,'Π.Ε.1 - W.P.1'!L:L)</f>
        <v>0</v>
      </c>
      <c r="I4" s="336">
        <f>SUM(H4:H5)</f>
        <v>0</v>
      </c>
      <c r="J4" s="34"/>
      <c r="K4" s="34"/>
      <c r="L4" s="35"/>
      <c r="M4" s="18"/>
      <c r="N4" s="197"/>
      <c r="O4" s="235" t="s">
        <v>4</v>
      </c>
      <c r="P4" s="236" t="str">
        <f>'ΠΕ &amp; Δράσεις'!B11</f>
        <v>Π.Ε.-1.4</v>
      </c>
      <c r="Q4" s="241" t="s">
        <v>111</v>
      </c>
      <c r="R4" s="243"/>
      <c r="S4" s="237"/>
    </row>
    <row r="5" spans="1:49" ht="27" customHeight="1" x14ac:dyDescent="0.3">
      <c r="A5" s="339"/>
      <c r="B5" s="339"/>
      <c r="C5" s="39"/>
      <c r="D5" s="39"/>
      <c r="E5" s="39"/>
      <c r="F5" s="344"/>
      <c r="G5" s="147" t="s">
        <v>204</v>
      </c>
      <c r="H5" s="145">
        <f>SUMIF('Π.Ε.1 - W.P.1'!D:D,O2,'Π.Ε.1 - W.P.1'!L:L)</f>
        <v>0</v>
      </c>
      <c r="I5" s="337"/>
      <c r="J5" s="34"/>
      <c r="K5" s="34"/>
      <c r="L5" s="35"/>
      <c r="M5" s="18"/>
      <c r="N5" s="197"/>
      <c r="O5" s="235"/>
      <c r="P5" s="236" t="str">
        <f>'ΠΕ &amp; Δράσεις'!B12</f>
        <v>Π.Ε.-1.5</v>
      </c>
      <c r="Q5" s="244" t="s">
        <v>112</v>
      </c>
      <c r="R5" s="245">
        <v>2</v>
      </c>
      <c r="S5" s="237"/>
    </row>
    <row r="6" spans="1:49" ht="24" x14ac:dyDescent="0.3">
      <c r="A6" s="339"/>
      <c r="B6" s="339"/>
      <c r="C6" s="42"/>
      <c r="D6" s="42"/>
      <c r="E6" s="42"/>
      <c r="F6" s="345" t="s">
        <v>5</v>
      </c>
      <c r="G6" s="146" t="s">
        <v>265</v>
      </c>
      <c r="H6" s="33">
        <f>SUMIF('Π.Ε.1 - W.P.1'!D:D,O3,'Π.Ε.1 - W.P.1'!L:L)</f>
        <v>0</v>
      </c>
      <c r="I6" s="336">
        <f>SUM(H6:H7)</f>
        <v>0</v>
      </c>
      <c r="J6" s="34"/>
      <c r="K6" s="34"/>
      <c r="L6" s="35"/>
      <c r="M6" s="18"/>
      <c r="N6" s="197"/>
      <c r="O6" s="246"/>
      <c r="P6" s="236"/>
      <c r="Q6" s="244" t="s">
        <v>113</v>
      </c>
      <c r="R6" s="243"/>
      <c r="S6" s="237"/>
    </row>
    <row r="7" spans="1:49" ht="14.4" x14ac:dyDescent="0.3">
      <c r="A7" s="339"/>
      <c r="B7" s="339"/>
      <c r="C7" s="42"/>
      <c r="D7" s="42"/>
      <c r="E7" s="42"/>
      <c r="F7" s="346"/>
      <c r="G7" s="138" t="s">
        <v>205</v>
      </c>
      <c r="H7" s="33">
        <f>SUMIF('Π.Ε.1 - W.P.1'!D:D,O4,'Π.Ε.1 - W.P.1'!L:L)</f>
        <v>0</v>
      </c>
      <c r="I7" s="338"/>
      <c r="J7" s="34"/>
      <c r="K7" s="34"/>
      <c r="L7" s="35"/>
      <c r="M7" s="18"/>
      <c r="N7" s="197"/>
      <c r="O7" s="246"/>
      <c r="P7" s="236"/>
      <c r="Q7" s="247"/>
      <c r="R7" s="237"/>
      <c r="S7" s="237"/>
    </row>
    <row r="8" spans="1:49" ht="29.4" customHeight="1" x14ac:dyDescent="0.3">
      <c r="A8" s="339"/>
      <c r="B8" s="339"/>
      <c r="C8" s="42"/>
      <c r="D8" s="42"/>
      <c r="E8" s="42"/>
      <c r="F8" s="347" t="s">
        <v>206</v>
      </c>
      <c r="G8" s="348"/>
      <c r="H8" s="340">
        <f>SUM(I4:I7)</f>
        <v>0</v>
      </c>
      <c r="I8" s="341"/>
      <c r="J8" s="37"/>
      <c r="K8" s="37"/>
      <c r="L8" s="35"/>
      <c r="M8" s="18"/>
      <c r="N8" s="197"/>
      <c r="O8" s="246"/>
      <c r="P8" s="236"/>
      <c r="R8" s="247"/>
      <c r="S8" s="248" t="s">
        <v>14</v>
      </c>
    </row>
    <row r="9" spans="1:49" ht="36" customHeight="1" x14ac:dyDescent="0.3">
      <c r="A9" s="339"/>
      <c r="B9" s="339"/>
      <c r="C9" s="42"/>
      <c r="D9" s="42"/>
      <c r="E9" s="42"/>
      <c r="F9" s="168" t="s">
        <v>16</v>
      </c>
      <c r="G9" s="167" t="s">
        <v>207</v>
      </c>
      <c r="H9" s="340">
        <f>ROUND(H8*0.07,2)</f>
        <v>0</v>
      </c>
      <c r="I9" s="341"/>
      <c r="J9" s="223">
        <f>IF(H9=0, 0, ROUND(H9/H8,4))</f>
        <v>0</v>
      </c>
      <c r="K9" s="44"/>
      <c r="L9" s="45"/>
      <c r="M9" s="18"/>
      <c r="N9" s="197"/>
      <c r="O9" s="237"/>
      <c r="P9" s="236"/>
      <c r="R9" s="247"/>
      <c r="S9" s="248" t="s">
        <v>91</v>
      </c>
    </row>
    <row r="10" spans="1:49" ht="36" customHeight="1" x14ac:dyDescent="0.3">
      <c r="A10" s="339"/>
      <c r="B10" s="339"/>
      <c r="C10" s="46"/>
      <c r="D10" s="46"/>
      <c r="E10" s="42"/>
      <c r="F10" s="328" t="s">
        <v>208</v>
      </c>
      <c r="G10" s="329"/>
      <c r="H10" s="340">
        <f>H8+H9</f>
        <v>0</v>
      </c>
      <c r="I10" s="342"/>
      <c r="J10" s="34"/>
      <c r="K10" s="34"/>
      <c r="L10" s="35"/>
      <c r="M10" s="18"/>
      <c r="N10" s="197"/>
      <c r="O10" s="237"/>
      <c r="P10" s="249"/>
      <c r="S10" s="248" t="s">
        <v>92</v>
      </c>
    </row>
    <row r="11" spans="1:49" ht="14.4" customHeight="1" x14ac:dyDescent="0.3">
      <c r="A11" s="48"/>
      <c r="B11" s="48"/>
      <c r="C11" s="48"/>
      <c r="D11" s="48"/>
      <c r="E11" s="48"/>
      <c r="F11" s="49"/>
      <c r="G11" s="49"/>
      <c r="H11" s="50"/>
      <c r="I11" s="51"/>
      <c r="J11" s="34"/>
      <c r="K11" s="34"/>
      <c r="L11" s="35"/>
      <c r="M11" s="18"/>
      <c r="N11" s="197"/>
      <c r="O11" s="246"/>
      <c r="P11" s="250"/>
      <c r="S11" s="237"/>
    </row>
    <row r="12" spans="1:49" ht="14.25" customHeight="1" x14ac:dyDescent="0.3">
      <c r="A12" s="18"/>
      <c r="B12" s="18"/>
      <c r="C12" s="18"/>
      <c r="D12" s="18"/>
      <c r="E12" s="18"/>
      <c r="F12" s="49"/>
      <c r="G12" s="49"/>
      <c r="H12" s="49"/>
      <c r="I12" s="52"/>
      <c r="J12" s="34"/>
      <c r="K12" s="34"/>
      <c r="L12" s="35"/>
      <c r="M12" s="18"/>
      <c r="N12" s="237"/>
      <c r="O12" s="237"/>
      <c r="P12" s="251"/>
      <c r="R12" s="247"/>
      <c r="S12" s="237"/>
    </row>
    <row r="13" spans="1:49" ht="45.75" customHeight="1" x14ac:dyDescent="0.3">
      <c r="A13" s="34"/>
      <c r="B13" s="35"/>
      <c r="C13" s="18"/>
      <c r="D13" s="34"/>
      <c r="E13" s="35"/>
      <c r="F13" s="18"/>
      <c r="G13" s="34"/>
      <c r="H13" s="35"/>
      <c r="I13" s="18"/>
      <c r="J13" s="34"/>
      <c r="K13" s="35"/>
      <c r="L13" s="18"/>
      <c r="M13" s="34"/>
      <c r="N13" s="252"/>
      <c r="O13" s="237"/>
      <c r="P13" s="236"/>
      <c r="R13" s="247"/>
      <c r="S13" s="247"/>
    </row>
    <row r="14" spans="1:49" s="232" customFormat="1" ht="14.4" customHeight="1" x14ac:dyDescent="0.3">
      <c r="A14" s="327" t="s">
        <v>267</v>
      </c>
      <c r="B14" s="327"/>
      <c r="C14" s="327"/>
      <c r="D14" s="327"/>
      <c r="E14" s="327"/>
      <c r="F14" s="327"/>
      <c r="G14" s="327"/>
      <c r="H14" s="327"/>
      <c r="I14" s="327"/>
      <c r="J14" s="327"/>
      <c r="K14" s="327"/>
      <c r="L14" s="327"/>
      <c r="M14" s="327"/>
      <c r="N14" s="237"/>
      <c r="O14" s="237"/>
      <c r="P14" s="236"/>
      <c r="Q14" s="253"/>
      <c r="R14" s="204"/>
      <c r="S14" s="204"/>
      <c r="T14" s="253"/>
      <c r="U14" s="253"/>
      <c r="V14" s="253"/>
      <c r="W14" s="253"/>
      <c r="X14" s="253"/>
      <c r="Y14" s="253"/>
      <c r="Z14" s="253"/>
      <c r="AA14" s="253"/>
      <c r="AB14" s="253"/>
      <c r="AC14" s="253"/>
      <c r="AD14" s="253"/>
      <c r="AE14" s="253"/>
      <c r="AF14" s="253"/>
      <c r="AG14" s="253"/>
      <c r="AH14" s="253"/>
      <c r="AI14" s="253"/>
      <c r="AJ14" s="253"/>
      <c r="AK14" s="253"/>
      <c r="AL14" s="253"/>
      <c r="AM14" s="253"/>
      <c r="AN14" s="253"/>
      <c r="AO14" s="253"/>
      <c r="AP14" s="253"/>
      <c r="AQ14" s="253"/>
      <c r="AR14" s="253"/>
      <c r="AS14" s="253"/>
      <c r="AT14" s="253"/>
      <c r="AU14" s="253"/>
      <c r="AV14" s="253"/>
      <c r="AW14" s="253"/>
    </row>
    <row r="15" spans="1:49" s="232" customFormat="1" ht="14.4" customHeight="1" x14ac:dyDescent="0.3">
      <c r="A15" s="327" t="s">
        <v>209</v>
      </c>
      <c r="B15" s="327"/>
      <c r="C15" s="327"/>
      <c r="D15" s="327"/>
      <c r="E15" s="327"/>
      <c r="F15" s="327"/>
      <c r="G15" s="327"/>
      <c r="H15" s="327"/>
      <c r="I15" s="327"/>
      <c r="J15" s="327"/>
      <c r="K15" s="327"/>
      <c r="L15" s="327"/>
      <c r="M15" s="327"/>
      <c r="N15" s="237"/>
      <c r="O15" s="237"/>
      <c r="P15" s="236"/>
      <c r="Q15" s="253"/>
      <c r="R15" s="204"/>
      <c r="S15" s="254"/>
      <c r="T15" s="253"/>
      <c r="U15" s="253"/>
      <c r="V15" s="253"/>
      <c r="W15" s="253"/>
      <c r="X15" s="253"/>
      <c r="Y15" s="253"/>
      <c r="Z15" s="253"/>
      <c r="AA15" s="253"/>
      <c r="AB15" s="253"/>
      <c r="AC15" s="253"/>
      <c r="AD15" s="253"/>
      <c r="AE15" s="253"/>
      <c r="AF15" s="253"/>
      <c r="AG15" s="253"/>
      <c r="AH15" s="253"/>
      <c r="AI15" s="253"/>
      <c r="AJ15" s="253"/>
      <c r="AK15" s="253"/>
      <c r="AL15" s="253"/>
      <c r="AM15" s="253"/>
      <c r="AN15" s="253"/>
      <c r="AO15" s="253"/>
      <c r="AP15" s="253"/>
      <c r="AQ15" s="253"/>
      <c r="AR15" s="253"/>
      <c r="AS15" s="253"/>
      <c r="AT15" s="253"/>
      <c r="AU15" s="253"/>
      <c r="AV15" s="253"/>
      <c r="AW15" s="253"/>
    </row>
    <row r="16" spans="1:49" ht="12.75" customHeight="1" thickBot="1" x14ac:dyDescent="0.35">
      <c r="A16" s="129" t="s">
        <v>60</v>
      </c>
      <c r="B16" s="18"/>
      <c r="C16" s="18"/>
      <c r="D16" s="18"/>
      <c r="E16" s="18"/>
      <c r="F16" s="27"/>
      <c r="G16" s="27"/>
      <c r="H16" s="27"/>
      <c r="I16" s="37"/>
      <c r="J16" s="56"/>
      <c r="K16" s="56"/>
      <c r="L16" s="57"/>
      <c r="M16" s="18"/>
      <c r="N16" s="237"/>
      <c r="O16" s="237"/>
      <c r="P16" s="237"/>
      <c r="Q16" s="237"/>
      <c r="R16" s="237"/>
      <c r="S16" s="237"/>
    </row>
    <row r="17" spans="1:49" ht="115.2" customHeight="1" thickBot="1" x14ac:dyDescent="0.35">
      <c r="A17" s="135" t="s">
        <v>210</v>
      </c>
      <c r="B17" s="135" t="s">
        <v>211</v>
      </c>
      <c r="C17" s="135" t="s">
        <v>212</v>
      </c>
      <c r="D17" s="135" t="s">
        <v>213</v>
      </c>
      <c r="E17" s="135" t="s">
        <v>214</v>
      </c>
      <c r="F17" s="134" t="s">
        <v>225</v>
      </c>
      <c r="G17" s="134" t="s">
        <v>226</v>
      </c>
      <c r="H17" s="135" t="s">
        <v>215</v>
      </c>
      <c r="I17" s="135" t="s">
        <v>216</v>
      </c>
      <c r="J17" s="135" t="s">
        <v>217</v>
      </c>
      <c r="K17" s="135" t="s">
        <v>218</v>
      </c>
      <c r="L17" s="135" t="s">
        <v>219</v>
      </c>
      <c r="M17" s="18"/>
      <c r="N17" s="255"/>
      <c r="O17" s="255"/>
      <c r="P17" s="255"/>
    </row>
    <row r="18" spans="1:49" ht="55.2" customHeight="1" x14ac:dyDescent="0.3">
      <c r="A18" s="89" t="s">
        <v>22</v>
      </c>
      <c r="B18" s="90"/>
      <c r="C18" s="90"/>
      <c r="D18" s="91"/>
      <c r="E18" s="88" t="str">
        <f t="shared" ref="E18:E49" si="0">IF(D18="","",VLOOKUP(D18,$T$111:$U$115,2))</f>
        <v/>
      </c>
      <c r="F18" s="131"/>
      <c r="G18" s="170"/>
      <c r="H18" s="171"/>
      <c r="I18" s="85"/>
      <c r="J18" s="217"/>
      <c r="K18" s="218"/>
      <c r="L18" s="87">
        <f>IF(D18="",0,IF(OR(D18=$O$1,D18=$O$2),I18*J18*K18,I18*J18))</f>
        <v>0</v>
      </c>
      <c r="M18" s="18"/>
      <c r="O18" s="237"/>
      <c r="P18" s="237">
        <f>I18*K18</f>
        <v>0</v>
      </c>
    </row>
    <row r="19" spans="1:49" s="174" customFormat="1" ht="55.2" customHeight="1" x14ac:dyDescent="0.3">
      <c r="A19" s="89" t="s">
        <v>22</v>
      </c>
      <c r="B19" s="90"/>
      <c r="C19" s="90"/>
      <c r="D19" s="91"/>
      <c r="E19" s="88" t="str">
        <f t="shared" si="0"/>
        <v/>
      </c>
      <c r="F19" s="131"/>
      <c r="G19" s="170"/>
      <c r="H19" s="171"/>
      <c r="I19" s="85"/>
      <c r="J19" s="85"/>
      <c r="K19" s="172"/>
      <c r="L19" s="173">
        <f>IF(D19="",0,IF(OR(D19=$O$1,D19=$O$2),I19*J19*K19,I19*J19))</f>
        <v>0</v>
      </c>
      <c r="M19" s="18"/>
      <c r="N19" s="256"/>
      <c r="O19" s="256"/>
      <c r="P19" s="256">
        <f t="shared" ref="P19:P82" si="1">I19*K19</f>
        <v>0</v>
      </c>
      <c r="Q19" s="257"/>
      <c r="R19" s="257"/>
      <c r="S19" s="257"/>
      <c r="T19" s="257"/>
      <c r="U19" s="257"/>
      <c r="V19" s="257"/>
      <c r="W19" s="257"/>
      <c r="X19" s="257"/>
      <c r="Y19" s="257"/>
      <c r="Z19" s="257"/>
      <c r="AA19" s="257"/>
      <c r="AB19" s="257"/>
      <c r="AC19" s="257"/>
      <c r="AD19" s="257"/>
      <c r="AE19" s="257"/>
      <c r="AF19" s="257"/>
      <c r="AG19" s="257"/>
      <c r="AH19" s="257"/>
      <c r="AI19" s="257"/>
      <c r="AJ19" s="257"/>
      <c r="AK19" s="257"/>
      <c r="AL19" s="257"/>
      <c r="AM19" s="257"/>
      <c r="AN19" s="257"/>
      <c r="AO19" s="257"/>
      <c r="AP19" s="257"/>
      <c r="AQ19" s="257"/>
      <c r="AR19" s="257"/>
      <c r="AS19" s="257"/>
      <c r="AT19" s="257"/>
      <c r="AU19" s="257"/>
      <c r="AV19" s="257"/>
      <c r="AW19" s="257"/>
    </row>
    <row r="20" spans="1:49" ht="55.2" customHeight="1" x14ac:dyDescent="0.3">
      <c r="A20" s="89" t="s">
        <v>22</v>
      </c>
      <c r="B20" s="90"/>
      <c r="C20" s="90"/>
      <c r="D20" s="91"/>
      <c r="E20" s="88" t="str">
        <f t="shared" si="0"/>
        <v/>
      </c>
      <c r="F20" s="131"/>
      <c r="G20" s="170"/>
      <c r="H20" s="171"/>
      <c r="I20" s="85"/>
      <c r="J20" s="86"/>
      <c r="K20" s="136"/>
      <c r="L20" s="87">
        <f t="shared" ref="L20:L83" si="2">IF(D20="",0,IF(OR(D20=$O$1,D20=$O$2),I20*J20*K20,I20*J20))</f>
        <v>0</v>
      </c>
      <c r="M20" s="18"/>
      <c r="N20" s="237"/>
      <c r="O20" s="237"/>
      <c r="P20" s="237">
        <f>I20*K20</f>
        <v>0</v>
      </c>
    </row>
    <row r="21" spans="1:49" ht="55.2" customHeight="1" x14ac:dyDescent="0.3">
      <c r="A21" s="89" t="s">
        <v>22</v>
      </c>
      <c r="B21" s="90"/>
      <c r="C21" s="90"/>
      <c r="D21" s="91"/>
      <c r="E21" s="88" t="str">
        <f t="shared" si="0"/>
        <v/>
      </c>
      <c r="F21" s="131"/>
      <c r="G21" s="170"/>
      <c r="H21" s="171"/>
      <c r="I21" s="85"/>
      <c r="J21" s="86"/>
      <c r="K21" s="136"/>
      <c r="L21" s="87">
        <f t="shared" si="2"/>
        <v>0</v>
      </c>
      <c r="M21" s="18"/>
      <c r="N21" s="237"/>
      <c r="O21" s="237"/>
      <c r="P21" s="237">
        <f t="shared" si="1"/>
        <v>0</v>
      </c>
    </row>
    <row r="22" spans="1:49" ht="55.2" customHeight="1" x14ac:dyDescent="0.3">
      <c r="A22" s="89" t="s">
        <v>22</v>
      </c>
      <c r="B22" s="90"/>
      <c r="C22" s="90"/>
      <c r="D22" s="91"/>
      <c r="E22" s="88" t="str">
        <f t="shared" si="0"/>
        <v/>
      </c>
      <c r="F22" s="92"/>
      <c r="G22" s="170"/>
      <c r="H22" s="171"/>
      <c r="I22" s="85"/>
      <c r="J22" s="86"/>
      <c r="K22" s="136"/>
      <c r="L22" s="87">
        <f t="shared" si="2"/>
        <v>0</v>
      </c>
      <c r="M22" s="18"/>
      <c r="N22" s="237"/>
      <c r="O22" s="237"/>
      <c r="P22" s="237">
        <f t="shared" si="1"/>
        <v>0</v>
      </c>
    </row>
    <row r="23" spans="1:49" ht="55.2" customHeight="1" x14ac:dyDescent="0.3">
      <c r="A23" s="89" t="s">
        <v>22</v>
      </c>
      <c r="B23" s="90"/>
      <c r="C23" s="90"/>
      <c r="D23" s="91"/>
      <c r="E23" s="88" t="str">
        <f t="shared" si="0"/>
        <v/>
      </c>
      <c r="F23" s="92"/>
      <c r="G23" s="170"/>
      <c r="H23" s="171"/>
      <c r="I23" s="85"/>
      <c r="J23" s="86"/>
      <c r="K23" s="136"/>
      <c r="L23" s="87">
        <f t="shared" si="2"/>
        <v>0</v>
      </c>
      <c r="M23" s="18"/>
      <c r="N23" s="237"/>
      <c r="O23" s="237"/>
      <c r="P23" s="237">
        <f t="shared" si="1"/>
        <v>0</v>
      </c>
    </row>
    <row r="24" spans="1:49" ht="55.2" customHeight="1" x14ac:dyDescent="0.3">
      <c r="A24" s="89" t="s">
        <v>22</v>
      </c>
      <c r="B24" s="90"/>
      <c r="C24" s="90"/>
      <c r="D24" s="91"/>
      <c r="E24" s="88" t="str">
        <f t="shared" si="0"/>
        <v/>
      </c>
      <c r="F24" s="92"/>
      <c r="G24" s="170"/>
      <c r="H24" s="171"/>
      <c r="I24" s="85"/>
      <c r="J24" s="86"/>
      <c r="K24" s="136"/>
      <c r="L24" s="87">
        <f t="shared" si="2"/>
        <v>0</v>
      </c>
      <c r="M24" s="18"/>
      <c r="N24" s="237"/>
      <c r="O24" s="237"/>
      <c r="P24" s="237">
        <f t="shared" si="1"/>
        <v>0</v>
      </c>
    </row>
    <row r="25" spans="1:49" ht="55.2" customHeight="1" x14ac:dyDescent="0.3">
      <c r="A25" s="89" t="s">
        <v>22</v>
      </c>
      <c r="B25" s="90"/>
      <c r="C25" s="90"/>
      <c r="D25" s="91"/>
      <c r="E25" s="88" t="str">
        <f t="shared" si="0"/>
        <v/>
      </c>
      <c r="F25" s="92"/>
      <c r="G25" s="170"/>
      <c r="H25" s="171"/>
      <c r="I25" s="85"/>
      <c r="J25" s="86"/>
      <c r="K25" s="136"/>
      <c r="L25" s="87">
        <f t="shared" si="2"/>
        <v>0</v>
      </c>
      <c r="M25" s="18"/>
      <c r="N25" s="237"/>
      <c r="O25" s="237"/>
      <c r="P25" s="237">
        <f t="shared" si="1"/>
        <v>0</v>
      </c>
    </row>
    <row r="26" spans="1:49" ht="55.2" customHeight="1" x14ac:dyDescent="0.3">
      <c r="A26" s="89" t="s">
        <v>22</v>
      </c>
      <c r="B26" s="90"/>
      <c r="C26" s="90"/>
      <c r="D26" s="91"/>
      <c r="E26" s="88" t="str">
        <f t="shared" si="0"/>
        <v/>
      </c>
      <c r="F26" s="92"/>
      <c r="G26" s="170"/>
      <c r="H26" s="171"/>
      <c r="I26" s="85"/>
      <c r="J26" s="86"/>
      <c r="K26" s="136"/>
      <c r="L26" s="87">
        <f t="shared" si="2"/>
        <v>0</v>
      </c>
      <c r="M26" s="18"/>
      <c r="N26" s="237"/>
      <c r="O26" s="237"/>
      <c r="P26" s="237">
        <f t="shared" si="1"/>
        <v>0</v>
      </c>
    </row>
    <row r="27" spans="1:49" ht="55.2" customHeight="1" x14ac:dyDescent="0.3">
      <c r="A27" s="89" t="s">
        <v>22</v>
      </c>
      <c r="B27" s="90"/>
      <c r="C27" s="90"/>
      <c r="D27" s="91"/>
      <c r="E27" s="88" t="str">
        <f t="shared" si="0"/>
        <v/>
      </c>
      <c r="F27" s="92"/>
      <c r="G27" s="170"/>
      <c r="H27" s="171"/>
      <c r="I27" s="85"/>
      <c r="J27" s="86"/>
      <c r="K27" s="136"/>
      <c r="L27" s="87">
        <f t="shared" si="2"/>
        <v>0</v>
      </c>
      <c r="M27" s="18"/>
      <c r="N27" s="237"/>
      <c r="O27" s="237"/>
      <c r="P27" s="237">
        <f t="shared" si="1"/>
        <v>0</v>
      </c>
    </row>
    <row r="28" spans="1:49" ht="55.2" customHeight="1" x14ac:dyDescent="0.3">
      <c r="A28" s="89" t="s">
        <v>22</v>
      </c>
      <c r="B28" s="90"/>
      <c r="C28" s="90"/>
      <c r="D28" s="91"/>
      <c r="E28" s="88" t="str">
        <f t="shared" si="0"/>
        <v/>
      </c>
      <c r="F28" s="92"/>
      <c r="G28" s="170"/>
      <c r="H28" s="171"/>
      <c r="I28" s="85"/>
      <c r="J28" s="86"/>
      <c r="K28" s="136"/>
      <c r="L28" s="87">
        <f t="shared" si="2"/>
        <v>0</v>
      </c>
      <c r="M28" s="18"/>
      <c r="N28" s="237"/>
      <c r="O28" s="237"/>
      <c r="P28" s="237">
        <f t="shared" si="1"/>
        <v>0</v>
      </c>
    </row>
    <row r="29" spans="1:49" ht="55.2" customHeight="1" x14ac:dyDescent="0.3">
      <c r="A29" s="89" t="s">
        <v>22</v>
      </c>
      <c r="B29" s="90"/>
      <c r="C29" s="90"/>
      <c r="D29" s="91"/>
      <c r="E29" s="88" t="str">
        <f t="shared" si="0"/>
        <v/>
      </c>
      <c r="F29" s="92"/>
      <c r="G29" s="170"/>
      <c r="H29" s="171"/>
      <c r="I29" s="85"/>
      <c r="J29" s="86"/>
      <c r="K29" s="136"/>
      <c r="L29" s="87">
        <f t="shared" si="2"/>
        <v>0</v>
      </c>
      <c r="M29" s="18"/>
      <c r="N29" s="237"/>
      <c r="O29" s="237"/>
      <c r="P29" s="237">
        <f t="shared" si="1"/>
        <v>0</v>
      </c>
    </row>
    <row r="30" spans="1:49" ht="55.2" customHeight="1" x14ac:dyDescent="0.3">
      <c r="A30" s="89" t="s">
        <v>22</v>
      </c>
      <c r="B30" s="90"/>
      <c r="C30" s="90"/>
      <c r="D30" s="91"/>
      <c r="E30" s="88" t="str">
        <f t="shared" si="0"/>
        <v/>
      </c>
      <c r="F30" s="92"/>
      <c r="G30" s="170"/>
      <c r="H30" s="171"/>
      <c r="I30" s="85"/>
      <c r="J30" s="86"/>
      <c r="K30" s="136"/>
      <c r="L30" s="87">
        <f t="shared" si="2"/>
        <v>0</v>
      </c>
      <c r="M30" s="18"/>
      <c r="N30" s="237"/>
      <c r="O30" s="237"/>
      <c r="P30" s="237">
        <f t="shared" si="1"/>
        <v>0</v>
      </c>
    </row>
    <row r="31" spans="1:49" ht="55.2" customHeight="1" x14ac:dyDescent="0.3">
      <c r="A31" s="89" t="s">
        <v>22</v>
      </c>
      <c r="B31" s="90"/>
      <c r="C31" s="90"/>
      <c r="D31" s="91"/>
      <c r="E31" s="88" t="str">
        <f t="shared" si="0"/>
        <v/>
      </c>
      <c r="F31" s="92"/>
      <c r="G31" s="170"/>
      <c r="H31" s="171"/>
      <c r="I31" s="85"/>
      <c r="J31" s="86"/>
      <c r="K31" s="136"/>
      <c r="L31" s="87">
        <f t="shared" si="2"/>
        <v>0</v>
      </c>
      <c r="M31" s="18"/>
      <c r="N31" s="237"/>
      <c r="O31" s="237"/>
      <c r="P31" s="237">
        <f t="shared" si="1"/>
        <v>0</v>
      </c>
    </row>
    <row r="32" spans="1:49" ht="55.2" customHeight="1" x14ac:dyDescent="0.3">
      <c r="A32" s="89" t="s">
        <v>22</v>
      </c>
      <c r="B32" s="90"/>
      <c r="C32" s="90"/>
      <c r="D32" s="91"/>
      <c r="E32" s="88" t="str">
        <f t="shared" si="0"/>
        <v/>
      </c>
      <c r="F32" s="92"/>
      <c r="G32" s="170"/>
      <c r="H32" s="171"/>
      <c r="I32" s="85"/>
      <c r="J32" s="86"/>
      <c r="K32" s="136"/>
      <c r="L32" s="87">
        <f t="shared" si="2"/>
        <v>0</v>
      </c>
      <c r="M32" s="18"/>
      <c r="N32" s="237"/>
      <c r="O32" s="237"/>
      <c r="P32" s="237">
        <f t="shared" si="1"/>
        <v>0</v>
      </c>
    </row>
    <row r="33" spans="1:16" ht="55.2" customHeight="1" x14ac:dyDescent="0.3">
      <c r="A33" s="89" t="s">
        <v>22</v>
      </c>
      <c r="B33" s="90"/>
      <c r="C33" s="90"/>
      <c r="D33" s="91"/>
      <c r="E33" s="88" t="str">
        <f t="shared" si="0"/>
        <v/>
      </c>
      <c r="F33" s="92"/>
      <c r="G33" s="170"/>
      <c r="H33" s="171"/>
      <c r="I33" s="85"/>
      <c r="J33" s="86"/>
      <c r="K33" s="136"/>
      <c r="L33" s="87">
        <f t="shared" si="2"/>
        <v>0</v>
      </c>
      <c r="M33" s="18"/>
      <c r="N33" s="237"/>
      <c r="O33" s="237"/>
      <c r="P33" s="237">
        <f t="shared" si="1"/>
        <v>0</v>
      </c>
    </row>
    <row r="34" spans="1:16" ht="55.2" customHeight="1" x14ac:dyDescent="0.3">
      <c r="A34" s="89" t="s">
        <v>22</v>
      </c>
      <c r="B34" s="90"/>
      <c r="C34" s="90"/>
      <c r="D34" s="91"/>
      <c r="E34" s="88" t="str">
        <f t="shared" si="0"/>
        <v/>
      </c>
      <c r="F34" s="92"/>
      <c r="G34" s="170"/>
      <c r="H34" s="171"/>
      <c r="I34" s="85"/>
      <c r="J34" s="86"/>
      <c r="K34" s="136"/>
      <c r="L34" s="87">
        <f t="shared" si="2"/>
        <v>0</v>
      </c>
      <c r="M34" s="18"/>
      <c r="N34" s="237"/>
      <c r="O34" s="237"/>
      <c r="P34" s="237">
        <f t="shared" si="1"/>
        <v>0</v>
      </c>
    </row>
    <row r="35" spans="1:16" ht="55.2" customHeight="1" x14ac:dyDescent="0.3">
      <c r="A35" s="89" t="s">
        <v>22</v>
      </c>
      <c r="B35" s="90"/>
      <c r="C35" s="90"/>
      <c r="D35" s="91"/>
      <c r="E35" s="88" t="str">
        <f t="shared" si="0"/>
        <v/>
      </c>
      <c r="F35" s="92"/>
      <c r="G35" s="170"/>
      <c r="H35" s="171"/>
      <c r="I35" s="85"/>
      <c r="J35" s="86"/>
      <c r="K35" s="136"/>
      <c r="L35" s="87">
        <f t="shared" si="2"/>
        <v>0</v>
      </c>
      <c r="M35" s="18"/>
      <c r="N35" s="237"/>
      <c r="O35" s="237"/>
      <c r="P35" s="237">
        <f t="shared" si="1"/>
        <v>0</v>
      </c>
    </row>
    <row r="36" spans="1:16" ht="55.2" customHeight="1" x14ac:dyDescent="0.3">
      <c r="A36" s="89" t="s">
        <v>22</v>
      </c>
      <c r="B36" s="90"/>
      <c r="C36" s="90"/>
      <c r="D36" s="91"/>
      <c r="E36" s="88" t="str">
        <f t="shared" si="0"/>
        <v/>
      </c>
      <c r="F36" s="92"/>
      <c r="G36" s="170"/>
      <c r="H36" s="171"/>
      <c r="I36" s="85"/>
      <c r="J36" s="86"/>
      <c r="K36" s="136"/>
      <c r="L36" s="87">
        <f t="shared" si="2"/>
        <v>0</v>
      </c>
      <c r="M36" s="18"/>
      <c r="N36" s="237"/>
      <c r="O36" s="237"/>
      <c r="P36" s="237">
        <f t="shared" si="1"/>
        <v>0</v>
      </c>
    </row>
    <row r="37" spans="1:16" ht="55.2" customHeight="1" x14ac:dyDescent="0.3">
      <c r="A37" s="89" t="s">
        <v>22</v>
      </c>
      <c r="B37" s="90"/>
      <c r="C37" s="90"/>
      <c r="D37" s="91"/>
      <c r="E37" s="88" t="str">
        <f t="shared" si="0"/>
        <v/>
      </c>
      <c r="F37" s="92"/>
      <c r="G37" s="170"/>
      <c r="H37" s="171"/>
      <c r="I37" s="85"/>
      <c r="J37" s="86"/>
      <c r="K37" s="136"/>
      <c r="L37" s="87">
        <f t="shared" si="2"/>
        <v>0</v>
      </c>
      <c r="M37" s="18"/>
      <c r="N37" s="237"/>
      <c r="O37" s="237"/>
      <c r="P37" s="237">
        <f t="shared" si="1"/>
        <v>0</v>
      </c>
    </row>
    <row r="38" spans="1:16" ht="55.2" customHeight="1" x14ac:dyDescent="0.3">
      <c r="A38" s="89" t="s">
        <v>22</v>
      </c>
      <c r="B38" s="90"/>
      <c r="C38" s="90"/>
      <c r="D38" s="91"/>
      <c r="E38" s="88" t="str">
        <f t="shared" si="0"/>
        <v/>
      </c>
      <c r="F38" s="92"/>
      <c r="G38" s="170"/>
      <c r="H38" s="171"/>
      <c r="I38" s="85"/>
      <c r="J38" s="86"/>
      <c r="K38" s="136"/>
      <c r="L38" s="87">
        <f t="shared" si="2"/>
        <v>0</v>
      </c>
      <c r="M38" s="18"/>
      <c r="N38" s="237"/>
      <c r="O38" s="237"/>
      <c r="P38" s="237">
        <f t="shared" si="1"/>
        <v>0</v>
      </c>
    </row>
    <row r="39" spans="1:16" ht="55.2" customHeight="1" x14ac:dyDescent="0.3">
      <c r="A39" s="89" t="s">
        <v>22</v>
      </c>
      <c r="B39" s="90"/>
      <c r="C39" s="90"/>
      <c r="D39" s="91"/>
      <c r="E39" s="88" t="str">
        <f t="shared" si="0"/>
        <v/>
      </c>
      <c r="F39" s="92"/>
      <c r="G39" s="170"/>
      <c r="H39" s="171"/>
      <c r="I39" s="85"/>
      <c r="J39" s="86"/>
      <c r="K39" s="136"/>
      <c r="L39" s="87">
        <f t="shared" si="2"/>
        <v>0</v>
      </c>
      <c r="M39" s="18"/>
      <c r="N39" s="237"/>
      <c r="O39" s="237"/>
      <c r="P39" s="237">
        <f t="shared" si="1"/>
        <v>0</v>
      </c>
    </row>
    <row r="40" spans="1:16" ht="55.2" customHeight="1" x14ac:dyDescent="0.3">
      <c r="A40" s="89" t="s">
        <v>22</v>
      </c>
      <c r="B40" s="90"/>
      <c r="C40" s="90"/>
      <c r="D40" s="91"/>
      <c r="E40" s="88" t="str">
        <f t="shared" si="0"/>
        <v/>
      </c>
      <c r="F40" s="92"/>
      <c r="G40" s="170"/>
      <c r="H40" s="171"/>
      <c r="I40" s="85"/>
      <c r="J40" s="86"/>
      <c r="K40" s="136"/>
      <c r="L40" s="87">
        <f t="shared" si="2"/>
        <v>0</v>
      </c>
      <c r="M40" s="18"/>
      <c r="N40" s="237"/>
      <c r="O40" s="237"/>
      <c r="P40" s="237">
        <f t="shared" si="1"/>
        <v>0</v>
      </c>
    </row>
    <row r="41" spans="1:16" ht="55.2" customHeight="1" x14ac:dyDescent="0.3">
      <c r="A41" s="89" t="s">
        <v>22</v>
      </c>
      <c r="B41" s="90"/>
      <c r="C41" s="90"/>
      <c r="D41" s="91"/>
      <c r="E41" s="88" t="str">
        <f t="shared" si="0"/>
        <v/>
      </c>
      <c r="F41" s="92"/>
      <c r="G41" s="170"/>
      <c r="H41" s="171"/>
      <c r="I41" s="85"/>
      <c r="J41" s="86"/>
      <c r="K41" s="136"/>
      <c r="L41" s="87">
        <f t="shared" si="2"/>
        <v>0</v>
      </c>
      <c r="M41" s="18"/>
      <c r="N41" s="237"/>
      <c r="O41" s="237"/>
      <c r="P41" s="237">
        <f t="shared" si="1"/>
        <v>0</v>
      </c>
    </row>
    <row r="42" spans="1:16" ht="55.2" customHeight="1" x14ac:dyDescent="0.3">
      <c r="A42" s="89" t="s">
        <v>22</v>
      </c>
      <c r="B42" s="90"/>
      <c r="C42" s="90"/>
      <c r="D42" s="91"/>
      <c r="E42" s="88" t="str">
        <f t="shared" si="0"/>
        <v/>
      </c>
      <c r="F42" s="92"/>
      <c r="G42" s="170"/>
      <c r="H42" s="171"/>
      <c r="I42" s="85"/>
      <c r="J42" s="86"/>
      <c r="K42" s="136"/>
      <c r="L42" s="87">
        <f t="shared" si="2"/>
        <v>0</v>
      </c>
      <c r="M42" s="18"/>
      <c r="N42" s="237"/>
      <c r="O42" s="237"/>
      <c r="P42" s="237">
        <f t="shared" si="1"/>
        <v>0</v>
      </c>
    </row>
    <row r="43" spans="1:16" ht="55.2" customHeight="1" x14ac:dyDescent="0.3">
      <c r="A43" s="89" t="s">
        <v>22</v>
      </c>
      <c r="B43" s="90"/>
      <c r="C43" s="90"/>
      <c r="D43" s="91"/>
      <c r="E43" s="88" t="str">
        <f t="shared" si="0"/>
        <v/>
      </c>
      <c r="F43" s="92"/>
      <c r="G43" s="170"/>
      <c r="H43" s="171"/>
      <c r="I43" s="85"/>
      <c r="J43" s="86"/>
      <c r="K43" s="136"/>
      <c r="L43" s="87">
        <f t="shared" si="2"/>
        <v>0</v>
      </c>
      <c r="M43" s="18"/>
      <c r="N43" s="237"/>
      <c r="O43" s="237"/>
      <c r="P43" s="237">
        <f t="shared" si="1"/>
        <v>0</v>
      </c>
    </row>
    <row r="44" spans="1:16" ht="55.2" customHeight="1" x14ac:dyDescent="0.3">
      <c r="A44" s="89" t="s">
        <v>22</v>
      </c>
      <c r="B44" s="90"/>
      <c r="C44" s="90"/>
      <c r="D44" s="91"/>
      <c r="E44" s="88" t="str">
        <f t="shared" si="0"/>
        <v/>
      </c>
      <c r="F44" s="92"/>
      <c r="G44" s="170"/>
      <c r="H44" s="171"/>
      <c r="I44" s="85"/>
      <c r="J44" s="86"/>
      <c r="K44" s="136"/>
      <c r="L44" s="87">
        <f t="shared" si="2"/>
        <v>0</v>
      </c>
      <c r="M44" s="18"/>
      <c r="N44" s="237"/>
      <c r="O44" s="237"/>
      <c r="P44" s="237">
        <f t="shared" si="1"/>
        <v>0</v>
      </c>
    </row>
    <row r="45" spans="1:16" ht="55.2" customHeight="1" x14ac:dyDescent="0.3">
      <c r="A45" s="89" t="s">
        <v>22</v>
      </c>
      <c r="B45" s="90"/>
      <c r="C45" s="90"/>
      <c r="D45" s="91"/>
      <c r="E45" s="88" t="str">
        <f t="shared" si="0"/>
        <v/>
      </c>
      <c r="F45" s="92"/>
      <c r="G45" s="170"/>
      <c r="H45" s="171"/>
      <c r="I45" s="85"/>
      <c r="J45" s="86"/>
      <c r="K45" s="136"/>
      <c r="L45" s="87">
        <f t="shared" si="2"/>
        <v>0</v>
      </c>
      <c r="M45" s="18"/>
      <c r="N45" s="237"/>
      <c r="O45" s="237"/>
      <c r="P45" s="237">
        <f t="shared" si="1"/>
        <v>0</v>
      </c>
    </row>
    <row r="46" spans="1:16" ht="55.2" customHeight="1" x14ac:dyDescent="0.3">
      <c r="A46" s="89" t="s">
        <v>22</v>
      </c>
      <c r="B46" s="90"/>
      <c r="C46" s="90"/>
      <c r="D46" s="91"/>
      <c r="E46" s="88" t="str">
        <f t="shared" si="0"/>
        <v/>
      </c>
      <c r="F46" s="92"/>
      <c r="G46" s="170"/>
      <c r="H46" s="171"/>
      <c r="I46" s="85"/>
      <c r="J46" s="86"/>
      <c r="K46" s="136"/>
      <c r="L46" s="87">
        <f t="shared" si="2"/>
        <v>0</v>
      </c>
      <c r="M46" s="18"/>
      <c r="N46" s="237"/>
      <c r="O46" s="237"/>
      <c r="P46" s="237">
        <f t="shared" si="1"/>
        <v>0</v>
      </c>
    </row>
    <row r="47" spans="1:16" ht="55.2" customHeight="1" x14ac:dyDescent="0.3">
      <c r="A47" s="89" t="s">
        <v>22</v>
      </c>
      <c r="B47" s="90"/>
      <c r="C47" s="90"/>
      <c r="D47" s="91"/>
      <c r="E47" s="88" t="str">
        <f t="shared" si="0"/>
        <v/>
      </c>
      <c r="F47" s="92"/>
      <c r="G47" s="170"/>
      <c r="H47" s="171"/>
      <c r="I47" s="85"/>
      <c r="J47" s="86"/>
      <c r="K47" s="136"/>
      <c r="L47" s="87">
        <f t="shared" si="2"/>
        <v>0</v>
      </c>
      <c r="M47" s="18"/>
      <c r="N47" s="237"/>
      <c r="O47" s="237"/>
      <c r="P47" s="237">
        <f t="shared" si="1"/>
        <v>0</v>
      </c>
    </row>
    <row r="48" spans="1:16" ht="55.2" customHeight="1" x14ac:dyDescent="0.3">
      <c r="A48" s="89" t="s">
        <v>22</v>
      </c>
      <c r="B48" s="90"/>
      <c r="C48" s="90"/>
      <c r="D48" s="91"/>
      <c r="E48" s="88" t="str">
        <f t="shared" si="0"/>
        <v/>
      </c>
      <c r="F48" s="92"/>
      <c r="G48" s="170"/>
      <c r="H48" s="171"/>
      <c r="I48" s="85"/>
      <c r="J48" s="86"/>
      <c r="K48" s="136"/>
      <c r="L48" s="87">
        <f t="shared" si="2"/>
        <v>0</v>
      </c>
      <c r="M48" s="18"/>
      <c r="N48" s="237"/>
      <c r="O48" s="237"/>
      <c r="P48" s="237">
        <f t="shared" si="1"/>
        <v>0</v>
      </c>
    </row>
    <row r="49" spans="1:16" ht="55.2" customHeight="1" x14ac:dyDescent="0.3">
      <c r="A49" s="89" t="s">
        <v>22</v>
      </c>
      <c r="B49" s="90"/>
      <c r="C49" s="90"/>
      <c r="D49" s="91"/>
      <c r="E49" s="88" t="str">
        <f t="shared" si="0"/>
        <v/>
      </c>
      <c r="F49" s="92"/>
      <c r="G49" s="170"/>
      <c r="H49" s="171"/>
      <c r="I49" s="85"/>
      <c r="J49" s="86"/>
      <c r="K49" s="136"/>
      <c r="L49" s="87">
        <f t="shared" si="2"/>
        <v>0</v>
      </c>
      <c r="M49" s="18"/>
      <c r="N49" s="237"/>
      <c r="O49" s="237"/>
      <c r="P49" s="237">
        <f t="shared" si="1"/>
        <v>0</v>
      </c>
    </row>
    <row r="50" spans="1:16" ht="55.2" customHeight="1" x14ac:dyDescent="0.3">
      <c r="A50" s="89" t="s">
        <v>22</v>
      </c>
      <c r="B50" s="90"/>
      <c r="C50" s="90"/>
      <c r="D50" s="91"/>
      <c r="E50" s="88" t="str">
        <f t="shared" ref="E50:E81" si="3">IF(D50="","",VLOOKUP(D50,$T$111:$U$115,2))</f>
        <v/>
      </c>
      <c r="F50" s="92"/>
      <c r="G50" s="170"/>
      <c r="H50" s="171"/>
      <c r="I50" s="85"/>
      <c r="J50" s="86"/>
      <c r="K50" s="136"/>
      <c r="L50" s="87">
        <f t="shared" si="2"/>
        <v>0</v>
      </c>
      <c r="M50" s="18"/>
      <c r="N50" s="237"/>
      <c r="O50" s="237"/>
      <c r="P50" s="237">
        <f t="shared" si="1"/>
        <v>0</v>
      </c>
    </row>
    <row r="51" spans="1:16" ht="55.2" customHeight="1" x14ac:dyDescent="0.3">
      <c r="A51" s="89" t="s">
        <v>22</v>
      </c>
      <c r="B51" s="90"/>
      <c r="C51" s="90"/>
      <c r="D51" s="91"/>
      <c r="E51" s="88" t="str">
        <f t="shared" si="3"/>
        <v/>
      </c>
      <c r="F51" s="92"/>
      <c r="G51" s="170"/>
      <c r="H51" s="171"/>
      <c r="I51" s="85"/>
      <c r="J51" s="86"/>
      <c r="K51" s="136"/>
      <c r="L51" s="87">
        <f t="shared" si="2"/>
        <v>0</v>
      </c>
      <c r="M51" s="18"/>
      <c r="N51" s="237"/>
      <c r="O51" s="237"/>
      <c r="P51" s="237">
        <f t="shared" si="1"/>
        <v>0</v>
      </c>
    </row>
    <row r="52" spans="1:16" ht="55.2" customHeight="1" x14ac:dyDescent="0.3">
      <c r="A52" s="89" t="s">
        <v>22</v>
      </c>
      <c r="B52" s="90"/>
      <c r="C52" s="90"/>
      <c r="D52" s="91"/>
      <c r="E52" s="88" t="str">
        <f t="shared" si="3"/>
        <v/>
      </c>
      <c r="F52" s="92"/>
      <c r="G52" s="170"/>
      <c r="H52" s="171"/>
      <c r="I52" s="85"/>
      <c r="J52" s="86"/>
      <c r="K52" s="136"/>
      <c r="L52" s="87">
        <f t="shared" si="2"/>
        <v>0</v>
      </c>
      <c r="M52" s="18"/>
      <c r="N52" s="237"/>
      <c r="O52" s="237"/>
      <c r="P52" s="237">
        <f t="shared" si="1"/>
        <v>0</v>
      </c>
    </row>
    <row r="53" spans="1:16" ht="55.2" customHeight="1" x14ac:dyDescent="0.3">
      <c r="A53" s="89" t="s">
        <v>22</v>
      </c>
      <c r="B53" s="90"/>
      <c r="C53" s="90"/>
      <c r="D53" s="91"/>
      <c r="E53" s="88" t="str">
        <f t="shared" si="3"/>
        <v/>
      </c>
      <c r="F53" s="92"/>
      <c r="G53" s="170"/>
      <c r="H53" s="171"/>
      <c r="I53" s="85"/>
      <c r="J53" s="86"/>
      <c r="K53" s="136"/>
      <c r="L53" s="87">
        <f t="shared" si="2"/>
        <v>0</v>
      </c>
      <c r="M53" s="18"/>
      <c r="N53" s="237"/>
      <c r="O53" s="237"/>
      <c r="P53" s="237">
        <f t="shared" si="1"/>
        <v>0</v>
      </c>
    </row>
    <row r="54" spans="1:16" ht="55.2" customHeight="1" x14ac:dyDescent="0.3">
      <c r="A54" s="89" t="s">
        <v>22</v>
      </c>
      <c r="B54" s="90"/>
      <c r="C54" s="90"/>
      <c r="D54" s="91"/>
      <c r="E54" s="88" t="str">
        <f t="shared" si="3"/>
        <v/>
      </c>
      <c r="F54" s="92"/>
      <c r="G54" s="170"/>
      <c r="H54" s="171"/>
      <c r="I54" s="85"/>
      <c r="J54" s="86"/>
      <c r="K54" s="136"/>
      <c r="L54" s="87">
        <f t="shared" si="2"/>
        <v>0</v>
      </c>
      <c r="M54" s="18"/>
      <c r="N54" s="237"/>
      <c r="O54" s="237"/>
      <c r="P54" s="237">
        <f t="shared" si="1"/>
        <v>0</v>
      </c>
    </row>
    <row r="55" spans="1:16" ht="55.2" customHeight="1" x14ac:dyDescent="0.3">
      <c r="A55" s="89" t="s">
        <v>22</v>
      </c>
      <c r="B55" s="90"/>
      <c r="C55" s="90"/>
      <c r="D55" s="91"/>
      <c r="E55" s="88" t="str">
        <f t="shared" si="3"/>
        <v/>
      </c>
      <c r="F55" s="92"/>
      <c r="G55" s="170"/>
      <c r="H55" s="171"/>
      <c r="I55" s="85"/>
      <c r="J55" s="86"/>
      <c r="K55" s="136"/>
      <c r="L55" s="87">
        <f t="shared" si="2"/>
        <v>0</v>
      </c>
      <c r="M55" s="18"/>
      <c r="N55" s="237"/>
      <c r="O55" s="237"/>
      <c r="P55" s="237">
        <f t="shared" si="1"/>
        <v>0</v>
      </c>
    </row>
    <row r="56" spans="1:16" ht="55.2" customHeight="1" x14ac:dyDescent="0.3">
      <c r="A56" s="89" t="s">
        <v>22</v>
      </c>
      <c r="B56" s="90"/>
      <c r="C56" s="90"/>
      <c r="D56" s="91"/>
      <c r="E56" s="88" t="str">
        <f t="shared" si="3"/>
        <v/>
      </c>
      <c r="F56" s="92"/>
      <c r="G56" s="170"/>
      <c r="H56" s="171"/>
      <c r="I56" s="85"/>
      <c r="J56" s="86"/>
      <c r="K56" s="136"/>
      <c r="L56" s="87">
        <f t="shared" si="2"/>
        <v>0</v>
      </c>
      <c r="M56" s="18"/>
      <c r="N56" s="237"/>
      <c r="O56" s="237"/>
      <c r="P56" s="237">
        <f t="shared" si="1"/>
        <v>0</v>
      </c>
    </row>
    <row r="57" spans="1:16" ht="55.2" customHeight="1" x14ac:dyDescent="0.3">
      <c r="A57" s="89" t="s">
        <v>22</v>
      </c>
      <c r="B57" s="90"/>
      <c r="C57" s="90"/>
      <c r="D57" s="91"/>
      <c r="E57" s="88" t="str">
        <f t="shared" si="3"/>
        <v/>
      </c>
      <c r="F57" s="92"/>
      <c r="G57" s="170"/>
      <c r="H57" s="171"/>
      <c r="I57" s="85"/>
      <c r="J57" s="86"/>
      <c r="K57" s="136"/>
      <c r="L57" s="87">
        <f t="shared" si="2"/>
        <v>0</v>
      </c>
      <c r="M57" s="18"/>
      <c r="N57" s="237"/>
      <c r="O57" s="237"/>
      <c r="P57" s="237">
        <f t="shared" si="1"/>
        <v>0</v>
      </c>
    </row>
    <row r="58" spans="1:16" ht="55.2" customHeight="1" x14ac:dyDescent="0.3">
      <c r="A58" s="89" t="s">
        <v>22</v>
      </c>
      <c r="B58" s="90"/>
      <c r="C58" s="90"/>
      <c r="D58" s="91"/>
      <c r="E58" s="88" t="str">
        <f t="shared" si="3"/>
        <v/>
      </c>
      <c r="F58" s="92"/>
      <c r="G58" s="170"/>
      <c r="H58" s="171"/>
      <c r="I58" s="85"/>
      <c r="J58" s="86"/>
      <c r="K58" s="136"/>
      <c r="L58" s="87">
        <f t="shared" si="2"/>
        <v>0</v>
      </c>
      <c r="M58" s="18"/>
      <c r="N58" s="237"/>
      <c r="O58" s="237"/>
      <c r="P58" s="237">
        <f t="shared" si="1"/>
        <v>0</v>
      </c>
    </row>
    <row r="59" spans="1:16" ht="55.2" customHeight="1" x14ac:dyDescent="0.3">
      <c r="A59" s="89" t="s">
        <v>22</v>
      </c>
      <c r="B59" s="90"/>
      <c r="C59" s="90"/>
      <c r="D59" s="91"/>
      <c r="E59" s="88" t="str">
        <f t="shared" si="3"/>
        <v/>
      </c>
      <c r="F59" s="92"/>
      <c r="G59" s="170"/>
      <c r="H59" s="171"/>
      <c r="I59" s="85"/>
      <c r="J59" s="86"/>
      <c r="K59" s="136"/>
      <c r="L59" s="87">
        <f t="shared" si="2"/>
        <v>0</v>
      </c>
      <c r="M59" s="18"/>
      <c r="N59" s="237"/>
      <c r="O59" s="237"/>
      <c r="P59" s="237">
        <f t="shared" si="1"/>
        <v>0</v>
      </c>
    </row>
    <row r="60" spans="1:16" ht="55.2" customHeight="1" x14ac:dyDescent="0.3">
      <c r="A60" s="89" t="s">
        <v>22</v>
      </c>
      <c r="B60" s="90"/>
      <c r="C60" s="90"/>
      <c r="D60" s="91"/>
      <c r="E60" s="88" t="str">
        <f t="shared" si="3"/>
        <v/>
      </c>
      <c r="F60" s="92"/>
      <c r="G60" s="170"/>
      <c r="H60" s="171"/>
      <c r="I60" s="85"/>
      <c r="J60" s="86"/>
      <c r="K60" s="136"/>
      <c r="L60" s="87">
        <f t="shared" si="2"/>
        <v>0</v>
      </c>
      <c r="M60" s="18"/>
      <c r="N60" s="237"/>
      <c r="O60" s="237"/>
      <c r="P60" s="237">
        <f t="shared" si="1"/>
        <v>0</v>
      </c>
    </row>
    <row r="61" spans="1:16" ht="55.2" customHeight="1" x14ac:dyDescent="0.3">
      <c r="A61" s="89" t="s">
        <v>22</v>
      </c>
      <c r="B61" s="90"/>
      <c r="C61" s="90"/>
      <c r="D61" s="91"/>
      <c r="E61" s="88" t="str">
        <f t="shared" si="3"/>
        <v/>
      </c>
      <c r="F61" s="92"/>
      <c r="G61" s="170"/>
      <c r="H61" s="171"/>
      <c r="I61" s="85"/>
      <c r="J61" s="86"/>
      <c r="K61" s="136"/>
      <c r="L61" s="87">
        <f t="shared" si="2"/>
        <v>0</v>
      </c>
      <c r="M61" s="18"/>
      <c r="N61" s="237"/>
      <c r="O61" s="237"/>
      <c r="P61" s="237">
        <f t="shared" si="1"/>
        <v>0</v>
      </c>
    </row>
    <row r="62" spans="1:16" ht="55.2" customHeight="1" x14ac:dyDescent="0.3">
      <c r="A62" s="89" t="s">
        <v>22</v>
      </c>
      <c r="B62" s="90"/>
      <c r="C62" s="90"/>
      <c r="D62" s="91"/>
      <c r="E62" s="88" t="str">
        <f t="shared" si="3"/>
        <v/>
      </c>
      <c r="F62" s="92"/>
      <c r="G62" s="170"/>
      <c r="H62" s="171"/>
      <c r="I62" s="85"/>
      <c r="J62" s="86"/>
      <c r="K62" s="136"/>
      <c r="L62" s="87">
        <f t="shared" si="2"/>
        <v>0</v>
      </c>
      <c r="M62" s="18"/>
      <c r="N62" s="237"/>
      <c r="O62" s="237"/>
      <c r="P62" s="237">
        <f t="shared" si="1"/>
        <v>0</v>
      </c>
    </row>
    <row r="63" spans="1:16" ht="55.2" customHeight="1" x14ac:dyDescent="0.3">
      <c r="A63" s="89" t="s">
        <v>22</v>
      </c>
      <c r="B63" s="90"/>
      <c r="C63" s="90"/>
      <c r="D63" s="91"/>
      <c r="E63" s="88" t="str">
        <f t="shared" si="3"/>
        <v/>
      </c>
      <c r="F63" s="92"/>
      <c r="G63" s="170"/>
      <c r="H63" s="171"/>
      <c r="I63" s="85"/>
      <c r="J63" s="86"/>
      <c r="K63" s="136"/>
      <c r="L63" s="87">
        <f t="shared" si="2"/>
        <v>0</v>
      </c>
      <c r="M63" s="18"/>
      <c r="N63" s="237"/>
      <c r="O63" s="237"/>
      <c r="P63" s="237">
        <f t="shared" si="1"/>
        <v>0</v>
      </c>
    </row>
    <row r="64" spans="1:16" ht="55.2" customHeight="1" x14ac:dyDescent="0.3">
      <c r="A64" s="89" t="s">
        <v>22</v>
      </c>
      <c r="B64" s="90"/>
      <c r="C64" s="90"/>
      <c r="D64" s="91"/>
      <c r="E64" s="88" t="str">
        <f t="shared" si="3"/>
        <v/>
      </c>
      <c r="F64" s="92"/>
      <c r="G64" s="170"/>
      <c r="H64" s="171"/>
      <c r="I64" s="85"/>
      <c r="J64" s="86"/>
      <c r="K64" s="136"/>
      <c r="L64" s="87">
        <f t="shared" si="2"/>
        <v>0</v>
      </c>
      <c r="M64" s="18"/>
      <c r="N64" s="237"/>
      <c r="O64" s="237"/>
      <c r="P64" s="237">
        <f t="shared" si="1"/>
        <v>0</v>
      </c>
    </row>
    <row r="65" spans="1:16" ht="55.2" customHeight="1" x14ac:dyDescent="0.3">
      <c r="A65" s="89" t="s">
        <v>22</v>
      </c>
      <c r="B65" s="90"/>
      <c r="C65" s="90"/>
      <c r="D65" s="91"/>
      <c r="E65" s="88" t="str">
        <f t="shared" si="3"/>
        <v/>
      </c>
      <c r="F65" s="92"/>
      <c r="G65" s="170"/>
      <c r="H65" s="171"/>
      <c r="I65" s="85"/>
      <c r="J65" s="86"/>
      <c r="K65" s="136"/>
      <c r="L65" s="87">
        <f t="shared" si="2"/>
        <v>0</v>
      </c>
      <c r="M65" s="18"/>
      <c r="N65" s="237"/>
      <c r="O65" s="237"/>
      <c r="P65" s="237">
        <f t="shared" si="1"/>
        <v>0</v>
      </c>
    </row>
    <row r="66" spans="1:16" ht="55.2" customHeight="1" x14ac:dyDescent="0.3">
      <c r="A66" s="89" t="s">
        <v>22</v>
      </c>
      <c r="B66" s="90"/>
      <c r="C66" s="90"/>
      <c r="D66" s="91"/>
      <c r="E66" s="88" t="str">
        <f t="shared" si="3"/>
        <v/>
      </c>
      <c r="F66" s="92"/>
      <c r="G66" s="170"/>
      <c r="H66" s="171"/>
      <c r="I66" s="85"/>
      <c r="J66" s="86"/>
      <c r="K66" s="136"/>
      <c r="L66" s="87">
        <f t="shared" si="2"/>
        <v>0</v>
      </c>
      <c r="M66" s="18"/>
      <c r="N66" s="237"/>
      <c r="O66" s="237"/>
      <c r="P66" s="237">
        <f t="shared" si="1"/>
        <v>0</v>
      </c>
    </row>
    <row r="67" spans="1:16" ht="55.2" customHeight="1" x14ac:dyDescent="0.3">
      <c r="A67" s="89" t="s">
        <v>22</v>
      </c>
      <c r="B67" s="90"/>
      <c r="C67" s="90"/>
      <c r="D67" s="91"/>
      <c r="E67" s="88" t="str">
        <f t="shared" si="3"/>
        <v/>
      </c>
      <c r="F67" s="92"/>
      <c r="G67" s="170"/>
      <c r="H67" s="171"/>
      <c r="I67" s="85"/>
      <c r="J67" s="86"/>
      <c r="K67" s="136"/>
      <c r="L67" s="87">
        <f t="shared" si="2"/>
        <v>0</v>
      </c>
      <c r="M67" s="18"/>
      <c r="N67" s="237"/>
      <c r="O67" s="237"/>
      <c r="P67" s="237">
        <f t="shared" si="1"/>
        <v>0</v>
      </c>
    </row>
    <row r="68" spans="1:16" ht="55.2" customHeight="1" x14ac:dyDescent="0.3">
      <c r="A68" s="89" t="s">
        <v>22</v>
      </c>
      <c r="B68" s="90"/>
      <c r="C68" s="90"/>
      <c r="D68" s="91"/>
      <c r="E68" s="88" t="str">
        <f t="shared" si="3"/>
        <v/>
      </c>
      <c r="F68" s="92"/>
      <c r="G68" s="170"/>
      <c r="H68" s="171"/>
      <c r="I68" s="85"/>
      <c r="J68" s="86"/>
      <c r="K68" s="136"/>
      <c r="L68" s="87">
        <f t="shared" si="2"/>
        <v>0</v>
      </c>
      <c r="M68" s="18"/>
      <c r="N68" s="237"/>
      <c r="O68" s="237"/>
      <c r="P68" s="237">
        <f t="shared" si="1"/>
        <v>0</v>
      </c>
    </row>
    <row r="69" spans="1:16" ht="55.2" customHeight="1" x14ac:dyDescent="0.3">
      <c r="A69" s="89" t="s">
        <v>22</v>
      </c>
      <c r="B69" s="90"/>
      <c r="C69" s="90"/>
      <c r="D69" s="91"/>
      <c r="E69" s="88" t="str">
        <f t="shared" si="3"/>
        <v/>
      </c>
      <c r="F69" s="92"/>
      <c r="G69" s="170"/>
      <c r="H69" s="171"/>
      <c r="I69" s="85"/>
      <c r="J69" s="86"/>
      <c r="K69" s="136"/>
      <c r="L69" s="87">
        <f t="shared" si="2"/>
        <v>0</v>
      </c>
      <c r="M69" s="18"/>
      <c r="N69" s="237"/>
      <c r="O69" s="237"/>
      <c r="P69" s="237">
        <f t="shared" si="1"/>
        <v>0</v>
      </c>
    </row>
    <row r="70" spans="1:16" ht="55.2" customHeight="1" x14ac:dyDescent="0.3">
      <c r="A70" s="89" t="s">
        <v>22</v>
      </c>
      <c r="B70" s="90"/>
      <c r="C70" s="90"/>
      <c r="D70" s="91"/>
      <c r="E70" s="88" t="str">
        <f t="shared" si="3"/>
        <v/>
      </c>
      <c r="F70" s="92"/>
      <c r="G70" s="170"/>
      <c r="H70" s="171"/>
      <c r="I70" s="85"/>
      <c r="J70" s="86"/>
      <c r="K70" s="136"/>
      <c r="L70" s="87">
        <f t="shared" si="2"/>
        <v>0</v>
      </c>
      <c r="M70" s="18"/>
      <c r="N70" s="237"/>
      <c r="O70" s="237"/>
      <c r="P70" s="237">
        <f t="shared" si="1"/>
        <v>0</v>
      </c>
    </row>
    <row r="71" spans="1:16" ht="55.2" customHeight="1" x14ac:dyDescent="0.3">
      <c r="A71" s="89" t="s">
        <v>22</v>
      </c>
      <c r="B71" s="90"/>
      <c r="C71" s="90"/>
      <c r="D71" s="91"/>
      <c r="E71" s="88" t="str">
        <f t="shared" si="3"/>
        <v/>
      </c>
      <c r="F71" s="92"/>
      <c r="G71" s="170"/>
      <c r="H71" s="171"/>
      <c r="I71" s="85"/>
      <c r="J71" s="86"/>
      <c r="K71" s="136"/>
      <c r="L71" s="87">
        <f t="shared" si="2"/>
        <v>0</v>
      </c>
      <c r="M71" s="18"/>
      <c r="N71" s="237"/>
      <c r="O71" s="237"/>
      <c r="P71" s="237">
        <f t="shared" si="1"/>
        <v>0</v>
      </c>
    </row>
    <row r="72" spans="1:16" ht="55.2" customHeight="1" x14ac:dyDescent="0.3">
      <c r="A72" s="89" t="s">
        <v>22</v>
      </c>
      <c r="B72" s="90"/>
      <c r="C72" s="90"/>
      <c r="D72" s="91"/>
      <c r="E72" s="88" t="str">
        <f t="shared" si="3"/>
        <v/>
      </c>
      <c r="F72" s="92"/>
      <c r="G72" s="170"/>
      <c r="H72" s="171"/>
      <c r="I72" s="85"/>
      <c r="J72" s="86"/>
      <c r="K72" s="136"/>
      <c r="L72" s="87">
        <f t="shared" si="2"/>
        <v>0</v>
      </c>
      <c r="M72" s="18"/>
      <c r="N72" s="237"/>
      <c r="O72" s="237"/>
      <c r="P72" s="237">
        <f t="shared" si="1"/>
        <v>0</v>
      </c>
    </row>
    <row r="73" spans="1:16" ht="55.2" customHeight="1" x14ac:dyDescent="0.3">
      <c r="A73" s="89" t="s">
        <v>22</v>
      </c>
      <c r="B73" s="90"/>
      <c r="C73" s="90"/>
      <c r="D73" s="91"/>
      <c r="E73" s="88" t="str">
        <f t="shared" si="3"/>
        <v/>
      </c>
      <c r="F73" s="92"/>
      <c r="G73" s="170"/>
      <c r="H73" s="171"/>
      <c r="I73" s="85"/>
      <c r="J73" s="86"/>
      <c r="K73" s="136"/>
      <c r="L73" s="87">
        <f t="shared" si="2"/>
        <v>0</v>
      </c>
      <c r="M73" s="18"/>
      <c r="N73" s="237"/>
      <c r="O73" s="237"/>
      <c r="P73" s="237">
        <f t="shared" si="1"/>
        <v>0</v>
      </c>
    </row>
    <row r="74" spans="1:16" ht="55.2" customHeight="1" x14ac:dyDescent="0.3">
      <c r="A74" s="89" t="s">
        <v>22</v>
      </c>
      <c r="B74" s="90"/>
      <c r="C74" s="90"/>
      <c r="D74" s="91"/>
      <c r="E74" s="88" t="str">
        <f t="shared" si="3"/>
        <v/>
      </c>
      <c r="F74" s="92"/>
      <c r="G74" s="170"/>
      <c r="H74" s="171"/>
      <c r="I74" s="85"/>
      <c r="J74" s="86"/>
      <c r="K74" s="136"/>
      <c r="L74" s="87">
        <f t="shared" si="2"/>
        <v>0</v>
      </c>
      <c r="M74" s="18"/>
      <c r="N74" s="237"/>
      <c r="O74" s="237"/>
      <c r="P74" s="237">
        <f t="shared" si="1"/>
        <v>0</v>
      </c>
    </row>
    <row r="75" spans="1:16" ht="55.2" customHeight="1" x14ac:dyDescent="0.3">
      <c r="A75" s="89" t="s">
        <v>22</v>
      </c>
      <c r="B75" s="90"/>
      <c r="C75" s="90"/>
      <c r="D75" s="91"/>
      <c r="E75" s="88" t="str">
        <f t="shared" si="3"/>
        <v/>
      </c>
      <c r="F75" s="92"/>
      <c r="G75" s="170"/>
      <c r="H75" s="171"/>
      <c r="I75" s="85"/>
      <c r="J75" s="86"/>
      <c r="K75" s="136"/>
      <c r="L75" s="87">
        <f t="shared" si="2"/>
        <v>0</v>
      </c>
      <c r="M75" s="18"/>
      <c r="N75" s="237"/>
      <c r="O75" s="237"/>
      <c r="P75" s="237">
        <f t="shared" si="1"/>
        <v>0</v>
      </c>
    </row>
    <row r="76" spans="1:16" ht="55.2" customHeight="1" x14ac:dyDescent="0.3">
      <c r="A76" s="89" t="s">
        <v>22</v>
      </c>
      <c r="B76" s="90"/>
      <c r="C76" s="90"/>
      <c r="D76" s="91"/>
      <c r="E76" s="88" t="str">
        <f t="shared" si="3"/>
        <v/>
      </c>
      <c r="F76" s="92"/>
      <c r="G76" s="170"/>
      <c r="H76" s="171"/>
      <c r="I76" s="85"/>
      <c r="J76" s="86"/>
      <c r="K76" s="136"/>
      <c r="L76" s="87">
        <f t="shared" si="2"/>
        <v>0</v>
      </c>
      <c r="M76" s="18"/>
      <c r="N76" s="237"/>
      <c r="O76" s="237"/>
      <c r="P76" s="237">
        <f t="shared" si="1"/>
        <v>0</v>
      </c>
    </row>
    <row r="77" spans="1:16" ht="55.2" customHeight="1" x14ac:dyDescent="0.3">
      <c r="A77" s="89" t="s">
        <v>22</v>
      </c>
      <c r="B77" s="90"/>
      <c r="C77" s="90"/>
      <c r="D77" s="91"/>
      <c r="E77" s="88" t="str">
        <f t="shared" si="3"/>
        <v/>
      </c>
      <c r="F77" s="92"/>
      <c r="G77" s="170"/>
      <c r="H77" s="171"/>
      <c r="I77" s="85"/>
      <c r="J77" s="86"/>
      <c r="K77" s="136"/>
      <c r="L77" s="87">
        <f t="shared" si="2"/>
        <v>0</v>
      </c>
      <c r="M77" s="18"/>
      <c r="N77" s="237"/>
      <c r="O77" s="237"/>
      <c r="P77" s="237">
        <f t="shared" si="1"/>
        <v>0</v>
      </c>
    </row>
    <row r="78" spans="1:16" ht="55.2" customHeight="1" x14ac:dyDescent="0.3">
      <c r="A78" s="89" t="s">
        <v>22</v>
      </c>
      <c r="B78" s="90"/>
      <c r="C78" s="90"/>
      <c r="D78" s="91"/>
      <c r="E78" s="88" t="str">
        <f t="shared" si="3"/>
        <v/>
      </c>
      <c r="F78" s="92"/>
      <c r="G78" s="170"/>
      <c r="H78" s="171"/>
      <c r="I78" s="85"/>
      <c r="J78" s="86"/>
      <c r="K78" s="136"/>
      <c r="L78" s="87">
        <f t="shared" si="2"/>
        <v>0</v>
      </c>
      <c r="M78" s="18"/>
      <c r="N78" s="237"/>
      <c r="O78" s="237"/>
      <c r="P78" s="237">
        <f t="shared" si="1"/>
        <v>0</v>
      </c>
    </row>
    <row r="79" spans="1:16" ht="55.2" customHeight="1" x14ac:dyDescent="0.3">
      <c r="A79" s="89" t="s">
        <v>22</v>
      </c>
      <c r="B79" s="90"/>
      <c r="C79" s="90"/>
      <c r="D79" s="91"/>
      <c r="E79" s="88" t="str">
        <f t="shared" si="3"/>
        <v/>
      </c>
      <c r="F79" s="92"/>
      <c r="G79" s="170"/>
      <c r="H79" s="171"/>
      <c r="I79" s="85"/>
      <c r="J79" s="86"/>
      <c r="K79" s="136"/>
      <c r="L79" s="87">
        <f t="shared" si="2"/>
        <v>0</v>
      </c>
      <c r="M79" s="18"/>
      <c r="N79" s="237"/>
      <c r="O79" s="237"/>
      <c r="P79" s="237">
        <f t="shared" si="1"/>
        <v>0</v>
      </c>
    </row>
    <row r="80" spans="1:16" ht="55.2" customHeight="1" x14ac:dyDescent="0.3">
      <c r="A80" s="89" t="s">
        <v>22</v>
      </c>
      <c r="B80" s="90"/>
      <c r="C80" s="90"/>
      <c r="D80" s="91"/>
      <c r="E80" s="88" t="str">
        <f t="shared" si="3"/>
        <v/>
      </c>
      <c r="F80" s="92"/>
      <c r="G80" s="170"/>
      <c r="H80" s="171"/>
      <c r="I80" s="85"/>
      <c r="J80" s="86"/>
      <c r="K80" s="136"/>
      <c r="L80" s="87">
        <f t="shared" si="2"/>
        <v>0</v>
      </c>
      <c r="M80" s="18"/>
      <c r="N80" s="237"/>
      <c r="O80" s="237"/>
      <c r="P80" s="237">
        <f t="shared" si="1"/>
        <v>0</v>
      </c>
    </row>
    <row r="81" spans="1:16" ht="55.2" customHeight="1" x14ac:dyDescent="0.3">
      <c r="A81" s="89" t="s">
        <v>22</v>
      </c>
      <c r="B81" s="90"/>
      <c r="C81" s="90"/>
      <c r="D81" s="91"/>
      <c r="E81" s="88" t="str">
        <f t="shared" si="3"/>
        <v/>
      </c>
      <c r="F81" s="92"/>
      <c r="G81" s="170"/>
      <c r="H81" s="171"/>
      <c r="I81" s="85"/>
      <c r="J81" s="86"/>
      <c r="K81" s="136"/>
      <c r="L81" s="87">
        <f t="shared" si="2"/>
        <v>0</v>
      </c>
      <c r="M81" s="18"/>
      <c r="N81" s="237"/>
      <c r="O81" s="237"/>
      <c r="P81" s="237">
        <f t="shared" si="1"/>
        <v>0</v>
      </c>
    </row>
    <row r="82" spans="1:16" ht="55.2" customHeight="1" x14ac:dyDescent="0.3">
      <c r="A82" s="89" t="s">
        <v>22</v>
      </c>
      <c r="B82" s="90"/>
      <c r="C82" s="90"/>
      <c r="D82" s="91"/>
      <c r="E82" s="88" t="str">
        <f t="shared" ref="E82:E96" si="4">IF(D82="","",VLOOKUP(D82,$T$111:$U$115,2))</f>
        <v/>
      </c>
      <c r="F82" s="92"/>
      <c r="G82" s="170"/>
      <c r="H82" s="171"/>
      <c r="I82" s="85"/>
      <c r="J82" s="86"/>
      <c r="K82" s="136"/>
      <c r="L82" s="87">
        <f t="shared" si="2"/>
        <v>0</v>
      </c>
      <c r="M82" s="18"/>
      <c r="N82" s="237"/>
      <c r="O82" s="237"/>
      <c r="P82" s="237">
        <f t="shared" si="1"/>
        <v>0</v>
      </c>
    </row>
    <row r="83" spans="1:16" ht="55.2" customHeight="1" x14ac:dyDescent="0.3">
      <c r="A83" s="89" t="s">
        <v>22</v>
      </c>
      <c r="B83" s="90"/>
      <c r="C83" s="90"/>
      <c r="D83" s="91"/>
      <c r="E83" s="88" t="str">
        <f t="shared" si="4"/>
        <v/>
      </c>
      <c r="F83" s="92"/>
      <c r="G83" s="170"/>
      <c r="H83" s="171"/>
      <c r="I83" s="85"/>
      <c r="J83" s="86"/>
      <c r="K83" s="136"/>
      <c r="L83" s="87">
        <f t="shared" si="2"/>
        <v>0</v>
      </c>
      <c r="M83" s="18"/>
      <c r="N83" s="237"/>
      <c r="O83" s="237"/>
      <c r="P83" s="237">
        <f t="shared" ref="P83:P100" si="5">I83*K83</f>
        <v>0</v>
      </c>
    </row>
    <row r="84" spans="1:16" ht="55.2" customHeight="1" x14ac:dyDescent="0.3">
      <c r="A84" s="89" t="s">
        <v>22</v>
      </c>
      <c r="B84" s="90"/>
      <c r="C84" s="90"/>
      <c r="D84" s="91"/>
      <c r="E84" s="88" t="str">
        <f t="shared" si="4"/>
        <v/>
      </c>
      <c r="F84" s="92"/>
      <c r="G84" s="170"/>
      <c r="H84" s="171"/>
      <c r="I84" s="85"/>
      <c r="J84" s="86"/>
      <c r="K84" s="136"/>
      <c r="L84" s="87">
        <f t="shared" ref="L84:L100" si="6">IF(D84="",0,IF(OR(D84=$O$1,D84=$O$2),I84*J84*K84,I84*J84))</f>
        <v>0</v>
      </c>
      <c r="M84" s="18"/>
      <c r="N84" s="237"/>
      <c r="O84" s="237"/>
      <c r="P84" s="237">
        <f t="shared" si="5"/>
        <v>0</v>
      </c>
    </row>
    <row r="85" spans="1:16" ht="55.2" customHeight="1" x14ac:dyDescent="0.3">
      <c r="A85" s="89" t="s">
        <v>22</v>
      </c>
      <c r="B85" s="90"/>
      <c r="C85" s="90"/>
      <c r="D85" s="91"/>
      <c r="E85" s="88" t="str">
        <f t="shared" si="4"/>
        <v/>
      </c>
      <c r="F85" s="92"/>
      <c r="G85" s="170"/>
      <c r="H85" s="171"/>
      <c r="I85" s="85"/>
      <c r="J85" s="86"/>
      <c r="K85" s="136"/>
      <c r="L85" s="87">
        <f t="shared" si="6"/>
        <v>0</v>
      </c>
      <c r="M85" s="18"/>
      <c r="N85" s="237"/>
      <c r="O85" s="237"/>
      <c r="P85" s="237">
        <f t="shared" si="5"/>
        <v>0</v>
      </c>
    </row>
    <row r="86" spans="1:16" ht="55.2" customHeight="1" x14ac:dyDescent="0.3">
      <c r="A86" s="89" t="s">
        <v>22</v>
      </c>
      <c r="B86" s="90"/>
      <c r="C86" s="90"/>
      <c r="D86" s="91"/>
      <c r="E86" s="88" t="str">
        <f t="shared" si="4"/>
        <v/>
      </c>
      <c r="F86" s="92"/>
      <c r="G86" s="170"/>
      <c r="H86" s="171"/>
      <c r="I86" s="85"/>
      <c r="J86" s="86"/>
      <c r="K86" s="136"/>
      <c r="L86" s="87">
        <f t="shared" si="6"/>
        <v>0</v>
      </c>
      <c r="M86" s="18"/>
      <c r="N86" s="237"/>
      <c r="O86" s="237"/>
      <c r="P86" s="237">
        <f t="shared" si="5"/>
        <v>0</v>
      </c>
    </row>
    <row r="87" spans="1:16" ht="55.2" customHeight="1" x14ac:dyDescent="0.3">
      <c r="A87" s="89" t="s">
        <v>22</v>
      </c>
      <c r="B87" s="90"/>
      <c r="C87" s="90"/>
      <c r="D87" s="91"/>
      <c r="E87" s="88" t="str">
        <f t="shared" si="4"/>
        <v/>
      </c>
      <c r="F87" s="92"/>
      <c r="G87" s="170"/>
      <c r="H87" s="171"/>
      <c r="I87" s="85"/>
      <c r="J87" s="86"/>
      <c r="K87" s="136"/>
      <c r="L87" s="87">
        <f t="shared" si="6"/>
        <v>0</v>
      </c>
      <c r="M87" s="18"/>
      <c r="N87" s="237"/>
      <c r="O87" s="237"/>
      <c r="P87" s="237">
        <f t="shared" si="5"/>
        <v>0</v>
      </c>
    </row>
    <row r="88" spans="1:16" ht="55.2" customHeight="1" x14ac:dyDescent="0.3">
      <c r="A88" s="89" t="s">
        <v>22</v>
      </c>
      <c r="B88" s="90"/>
      <c r="C88" s="90"/>
      <c r="D88" s="91"/>
      <c r="E88" s="88" t="str">
        <f t="shared" si="4"/>
        <v/>
      </c>
      <c r="F88" s="92"/>
      <c r="G88" s="170"/>
      <c r="H88" s="171"/>
      <c r="I88" s="85"/>
      <c r="J88" s="86"/>
      <c r="K88" s="136"/>
      <c r="L88" s="87">
        <f t="shared" si="6"/>
        <v>0</v>
      </c>
      <c r="M88" s="18"/>
      <c r="N88" s="237"/>
      <c r="O88" s="237"/>
      <c r="P88" s="237">
        <f t="shared" si="5"/>
        <v>0</v>
      </c>
    </row>
    <row r="89" spans="1:16" ht="55.2" customHeight="1" x14ac:dyDescent="0.3">
      <c r="A89" s="89" t="s">
        <v>22</v>
      </c>
      <c r="B89" s="90"/>
      <c r="C89" s="90"/>
      <c r="D89" s="91"/>
      <c r="E89" s="88" t="str">
        <f t="shared" si="4"/>
        <v/>
      </c>
      <c r="F89" s="92"/>
      <c r="G89" s="170"/>
      <c r="H89" s="171"/>
      <c r="I89" s="85"/>
      <c r="J89" s="86"/>
      <c r="K89" s="136"/>
      <c r="L89" s="87">
        <f t="shared" si="6"/>
        <v>0</v>
      </c>
      <c r="M89" s="18"/>
      <c r="N89" s="237"/>
      <c r="O89" s="237"/>
      <c r="P89" s="237">
        <f t="shared" si="5"/>
        <v>0</v>
      </c>
    </row>
    <row r="90" spans="1:16" ht="55.2" customHeight="1" x14ac:dyDescent="0.3">
      <c r="A90" s="89" t="s">
        <v>22</v>
      </c>
      <c r="B90" s="90"/>
      <c r="C90" s="90"/>
      <c r="D90" s="91"/>
      <c r="E90" s="88" t="str">
        <f t="shared" si="4"/>
        <v/>
      </c>
      <c r="F90" s="92"/>
      <c r="G90" s="170"/>
      <c r="H90" s="171"/>
      <c r="I90" s="85"/>
      <c r="J90" s="86"/>
      <c r="K90" s="136"/>
      <c r="L90" s="87">
        <f t="shared" si="6"/>
        <v>0</v>
      </c>
      <c r="M90" s="18"/>
      <c r="N90" s="237"/>
      <c r="O90" s="237"/>
      <c r="P90" s="237">
        <f t="shared" si="5"/>
        <v>0</v>
      </c>
    </row>
    <row r="91" spans="1:16" ht="55.2" customHeight="1" x14ac:dyDescent="0.3">
      <c r="A91" s="89" t="s">
        <v>22</v>
      </c>
      <c r="B91" s="90"/>
      <c r="C91" s="90"/>
      <c r="D91" s="91"/>
      <c r="E91" s="88" t="str">
        <f t="shared" si="4"/>
        <v/>
      </c>
      <c r="F91" s="92"/>
      <c r="G91" s="170"/>
      <c r="H91" s="171"/>
      <c r="I91" s="85"/>
      <c r="J91" s="86"/>
      <c r="K91" s="136"/>
      <c r="L91" s="87">
        <f t="shared" si="6"/>
        <v>0</v>
      </c>
      <c r="M91" s="18"/>
      <c r="N91" s="237"/>
      <c r="O91" s="237"/>
      <c r="P91" s="237">
        <f t="shared" si="5"/>
        <v>0</v>
      </c>
    </row>
    <row r="92" spans="1:16" ht="55.2" customHeight="1" x14ac:dyDescent="0.3">
      <c r="A92" s="89" t="s">
        <v>22</v>
      </c>
      <c r="B92" s="90"/>
      <c r="C92" s="90"/>
      <c r="D92" s="91"/>
      <c r="E92" s="88" t="str">
        <f t="shared" si="4"/>
        <v/>
      </c>
      <c r="F92" s="92"/>
      <c r="G92" s="170"/>
      <c r="H92" s="171"/>
      <c r="I92" s="85"/>
      <c r="J92" s="86"/>
      <c r="K92" s="136"/>
      <c r="L92" s="87">
        <f t="shared" si="6"/>
        <v>0</v>
      </c>
      <c r="M92" s="18"/>
      <c r="N92" s="237"/>
      <c r="O92" s="237"/>
      <c r="P92" s="237">
        <f t="shared" si="5"/>
        <v>0</v>
      </c>
    </row>
    <row r="93" spans="1:16" ht="55.2" customHeight="1" x14ac:dyDescent="0.3">
      <c r="A93" s="89" t="s">
        <v>22</v>
      </c>
      <c r="B93" s="90"/>
      <c r="C93" s="90"/>
      <c r="D93" s="91"/>
      <c r="E93" s="88" t="str">
        <f t="shared" si="4"/>
        <v/>
      </c>
      <c r="F93" s="92"/>
      <c r="G93" s="170"/>
      <c r="H93" s="171"/>
      <c r="I93" s="85"/>
      <c r="J93" s="86"/>
      <c r="K93" s="136"/>
      <c r="L93" s="87">
        <f t="shared" si="6"/>
        <v>0</v>
      </c>
      <c r="M93" s="18"/>
      <c r="N93" s="237"/>
      <c r="O93" s="237"/>
      <c r="P93" s="237">
        <f t="shared" si="5"/>
        <v>0</v>
      </c>
    </row>
    <row r="94" spans="1:16" ht="55.2" customHeight="1" x14ac:dyDescent="0.3">
      <c r="A94" s="89" t="s">
        <v>22</v>
      </c>
      <c r="B94" s="90"/>
      <c r="C94" s="90"/>
      <c r="D94" s="91"/>
      <c r="E94" s="88" t="str">
        <f t="shared" si="4"/>
        <v/>
      </c>
      <c r="F94" s="92"/>
      <c r="G94" s="170"/>
      <c r="H94" s="171"/>
      <c r="I94" s="85"/>
      <c r="J94" s="86"/>
      <c r="K94" s="136"/>
      <c r="L94" s="87">
        <f t="shared" si="6"/>
        <v>0</v>
      </c>
      <c r="M94" s="18"/>
      <c r="N94" s="237"/>
      <c r="O94" s="237"/>
      <c r="P94" s="237">
        <f t="shared" si="5"/>
        <v>0</v>
      </c>
    </row>
    <row r="95" spans="1:16" ht="55.2" customHeight="1" x14ac:dyDescent="0.3">
      <c r="A95" s="89" t="s">
        <v>22</v>
      </c>
      <c r="B95" s="90"/>
      <c r="C95" s="90"/>
      <c r="D95" s="91"/>
      <c r="E95" s="88" t="str">
        <f t="shared" si="4"/>
        <v/>
      </c>
      <c r="F95" s="92"/>
      <c r="G95" s="170"/>
      <c r="H95" s="171"/>
      <c r="I95" s="85"/>
      <c r="J95" s="86"/>
      <c r="K95" s="136"/>
      <c r="L95" s="87">
        <f t="shared" si="6"/>
        <v>0</v>
      </c>
      <c r="M95" s="18"/>
      <c r="N95" s="237"/>
      <c r="O95" s="237"/>
      <c r="P95" s="237">
        <f t="shared" si="5"/>
        <v>0</v>
      </c>
    </row>
    <row r="96" spans="1:16" ht="55.2" customHeight="1" x14ac:dyDescent="0.3">
      <c r="A96" s="89" t="s">
        <v>22</v>
      </c>
      <c r="B96" s="90"/>
      <c r="C96" s="90"/>
      <c r="D96" s="91"/>
      <c r="E96" s="88" t="str">
        <f t="shared" si="4"/>
        <v/>
      </c>
      <c r="F96" s="92"/>
      <c r="G96" s="170"/>
      <c r="H96" s="171"/>
      <c r="I96" s="85"/>
      <c r="J96" s="86"/>
      <c r="K96" s="136"/>
      <c r="L96" s="87">
        <f t="shared" si="6"/>
        <v>0</v>
      </c>
      <c r="M96" s="18"/>
      <c r="N96" s="237"/>
      <c r="O96" s="237"/>
      <c r="P96" s="237">
        <f t="shared" si="5"/>
        <v>0</v>
      </c>
    </row>
    <row r="97" spans="1:30" ht="55.2" customHeight="1" x14ac:dyDescent="0.3">
      <c r="A97" s="89" t="s">
        <v>22</v>
      </c>
      <c r="B97" s="90"/>
      <c r="C97" s="90"/>
      <c r="D97" s="91"/>
      <c r="E97" s="88"/>
      <c r="F97" s="92"/>
      <c r="G97" s="170"/>
      <c r="H97" s="171"/>
      <c r="I97" s="85"/>
      <c r="J97" s="86"/>
      <c r="K97" s="136"/>
      <c r="L97" s="87">
        <f t="shared" si="6"/>
        <v>0</v>
      </c>
      <c r="M97" s="18"/>
      <c r="N97" s="237"/>
      <c r="O97" s="237"/>
      <c r="P97" s="237"/>
    </row>
    <row r="98" spans="1:30" ht="55.2" customHeight="1" x14ac:dyDescent="0.3">
      <c r="A98" s="89" t="s">
        <v>22</v>
      </c>
      <c r="B98" s="90"/>
      <c r="C98" s="90"/>
      <c r="D98" s="91"/>
      <c r="E98" s="88"/>
      <c r="F98" s="92"/>
      <c r="G98" s="170"/>
      <c r="H98" s="171"/>
      <c r="I98" s="85"/>
      <c r="J98" s="86"/>
      <c r="K98" s="136"/>
      <c r="L98" s="87">
        <f t="shared" si="6"/>
        <v>0</v>
      </c>
      <c r="M98" s="18"/>
      <c r="N98" s="237"/>
      <c r="O98" s="237"/>
      <c r="P98" s="237"/>
    </row>
    <row r="99" spans="1:30" ht="55.2" customHeight="1" x14ac:dyDescent="0.3">
      <c r="A99" s="89" t="s">
        <v>22</v>
      </c>
      <c r="B99" s="90"/>
      <c r="C99" s="90"/>
      <c r="D99" s="91"/>
      <c r="E99" s="88"/>
      <c r="F99" s="92"/>
      <c r="G99" s="170"/>
      <c r="H99" s="171"/>
      <c r="I99" s="85"/>
      <c r="J99" s="86"/>
      <c r="K99" s="136"/>
      <c r="L99" s="87">
        <f t="shared" si="6"/>
        <v>0</v>
      </c>
      <c r="M99" s="18"/>
      <c r="N99" s="237"/>
      <c r="O99" s="237"/>
      <c r="P99" s="237"/>
    </row>
    <row r="100" spans="1:30" ht="55.2" customHeight="1" x14ac:dyDescent="0.3">
      <c r="A100" s="89" t="s">
        <v>22</v>
      </c>
      <c r="B100" s="90"/>
      <c r="C100" s="90"/>
      <c r="D100" s="91"/>
      <c r="E100" s="88" t="str">
        <f>IF(D100="","",VLOOKUP(D100,$T$111:$U$115,2))</f>
        <v/>
      </c>
      <c r="F100" s="92"/>
      <c r="G100" s="170"/>
      <c r="H100" s="171"/>
      <c r="I100" s="85"/>
      <c r="J100" s="86"/>
      <c r="K100" s="136"/>
      <c r="L100" s="87">
        <f t="shared" si="6"/>
        <v>0</v>
      </c>
      <c r="M100" s="18"/>
      <c r="N100" s="237"/>
      <c r="O100" s="237"/>
      <c r="P100" s="237">
        <f t="shared" si="5"/>
        <v>0</v>
      </c>
    </row>
    <row r="101" spans="1:30" ht="40.200000000000003" x14ac:dyDescent="0.3">
      <c r="A101" s="70"/>
      <c r="B101" s="70"/>
      <c r="C101" s="70"/>
      <c r="D101" s="70"/>
      <c r="E101" s="70"/>
      <c r="F101" s="71"/>
      <c r="G101" s="71"/>
      <c r="I101" s="73"/>
      <c r="J101" s="74"/>
      <c r="K101" s="74"/>
      <c r="L101" s="57"/>
      <c r="M101" s="71"/>
      <c r="N101" s="237"/>
      <c r="O101" s="237"/>
      <c r="P101" s="237"/>
      <c r="Q101" s="237"/>
      <c r="R101" s="237"/>
      <c r="S101" s="237"/>
      <c r="T101" s="247"/>
      <c r="U101" s="247"/>
      <c r="V101" s="258"/>
      <c r="W101" s="259" t="str">
        <f>U111</f>
        <v>Κόστος προσωπικού</v>
      </c>
      <c r="X101" s="259" t="str">
        <f>U112</f>
        <v>Επαγγελματίες</v>
      </c>
      <c r="Y101" s="259" t="s">
        <v>13</v>
      </c>
      <c r="Z101" s="259" t="s">
        <v>12</v>
      </c>
      <c r="AA101" s="259" t="s">
        <v>19</v>
      </c>
      <c r="AB101" s="259" t="s">
        <v>56</v>
      </c>
      <c r="AC101" s="259" t="s">
        <v>57</v>
      </c>
      <c r="AD101" s="260"/>
    </row>
    <row r="102" spans="1:30" ht="14.25" customHeight="1" x14ac:dyDescent="0.3">
      <c r="A102" s="70"/>
      <c r="B102" s="70"/>
      <c r="C102" s="70"/>
      <c r="D102" s="70"/>
      <c r="E102" s="70"/>
      <c r="F102" s="71"/>
      <c r="G102" s="71"/>
      <c r="I102" s="73"/>
      <c r="J102" s="74"/>
      <c r="K102" s="74"/>
      <c r="L102" s="57"/>
      <c r="M102" s="71"/>
      <c r="N102" s="237"/>
      <c r="O102" s="237"/>
      <c r="P102" s="237"/>
      <c r="Q102" s="237"/>
      <c r="R102" s="237"/>
      <c r="S102" s="247"/>
      <c r="T102" s="261"/>
      <c r="U102" s="237"/>
      <c r="V102" s="258"/>
      <c r="W102" s="259" t="s">
        <v>0</v>
      </c>
      <c r="X102" s="259" t="s">
        <v>1</v>
      </c>
      <c r="Y102" s="259" t="s">
        <v>2</v>
      </c>
      <c r="Z102" s="259" t="s">
        <v>4</v>
      </c>
      <c r="AA102" s="259" t="s">
        <v>16</v>
      </c>
      <c r="AB102" s="259"/>
      <c r="AC102" s="259"/>
      <c r="AD102" s="260"/>
    </row>
    <row r="103" spans="1:30" ht="14.25" customHeight="1" x14ac:dyDescent="0.3">
      <c r="A103" s="70"/>
      <c r="B103" s="70"/>
      <c r="C103" s="70"/>
      <c r="D103" s="70"/>
      <c r="E103" s="70"/>
      <c r="F103" s="71"/>
      <c r="G103" s="71"/>
      <c r="I103" s="73"/>
      <c r="J103" s="74"/>
      <c r="K103" s="74"/>
      <c r="L103" s="57"/>
      <c r="M103" s="71"/>
      <c r="N103" s="237"/>
      <c r="O103" s="237"/>
      <c r="P103" s="237"/>
      <c r="Q103" s="237"/>
      <c r="R103" s="237"/>
      <c r="S103" s="247">
        <f>SUMIFS($L$18:$L$100, $D$18:$D$100, "A1")</f>
        <v>0</v>
      </c>
      <c r="T103" s="247" t="s">
        <v>0</v>
      </c>
      <c r="U103" s="247"/>
      <c r="V103" s="260" t="str">
        <f t="shared" ref="V103:V108" si="7">P1</f>
        <v>Π.Ε.-1.1</v>
      </c>
      <c r="W103" s="262">
        <f t="shared" ref="W103:Z108" si="8">ROUND(SUMIFS($L$18:$L$100, $D$18:$D$100,W$102,$B$18:$B$100,$V103),2)</f>
        <v>0</v>
      </c>
      <c r="X103" s="262">
        <f t="shared" si="8"/>
        <v>0</v>
      </c>
      <c r="Y103" s="262">
        <f t="shared" si="8"/>
        <v>0</v>
      </c>
      <c r="Z103" s="262">
        <f t="shared" si="8"/>
        <v>0</v>
      </c>
      <c r="AA103" s="262">
        <f>ROUND(SUM(W103:Z103)*0.07,2)</f>
        <v>0</v>
      </c>
      <c r="AB103" s="262">
        <f t="shared" ref="AB103:AB108" si="9">SUMIFS($P$18:$P$100, $D$18:$D$100,$T$103,$B$18:$B$100,$V103)</f>
        <v>0</v>
      </c>
      <c r="AC103" s="262">
        <f t="shared" ref="AC103:AC108" si="10">SUMIFS($P$18:$P$100, $D$18:$D$100,$T$104,$B$18:$B$100,$V103)</f>
        <v>0</v>
      </c>
      <c r="AD103" s="260" t="str">
        <f t="shared" ref="AD103:AD108" si="11">V103</f>
        <v>Π.Ε.-1.1</v>
      </c>
    </row>
    <row r="104" spans="1:30" ht="14.25" customHeight="1" x14ac:dyDescent="0.3">
      <c r="A104" s="70"/>
      <c r="B104" s="70"/>
      <c r="C104" s="70"/>
      <c r="D104" s="70"/>
      <c r="E104" s="70"/>
      <c r="F104" s="71"/>
      <c r="G104" s="71"/>
      <c r="I104" s="73"/>
      <c r="J104" s="74"/>
      <c r="K104" s="74"/>
      <c r="L104" s="57"/>
      <c r="M104" s="71"/>
      <c r="N104" s="237"/>
      <c r="O104" s="237"/>
      <c r="P104" s="237"/>
      <c r="Q104" s="237"/>
      <c r="R104" s="237"/>
      <c r="S104" s="247">
        <f>SUMIFS($L$18:$L$100, $D$18:$D$100, "A2")</f>
        <v>0</v>
      </c>
      <c r="T104" s="247" t="s">
        <v>1</v>
      </c>
      <c r="U104" s="247"/>
      <c r="V104" s="260" t="str">
        <f t="shared" si="7"/>
        <v>Π.Ε.-1.2</v>
      </c>
      <c r="W104" s="262">
        <f t="shared" si="8"/>
        <v>0</v>
      </c>
      <c r="X104" s="262">
        <f t="shared" si="8"/>
        <v>0</v>
      </c>
      <c r="Y104" s="262">
        <f t="shared" si="8"/>
        <v>0</v>
      </c>
      <c r="Z104" s="262">
        <f t="shared" si="8"/>
        <v>0</v>
      </c>
      <c r="AA104" s="262">
        <f t="shared" ref="AA104:AA108" si="12">ROUND(SUM(W104:Z104)*0.07,2)</f>
        <v>0</v>
      </c>
      <c r="AB104" s="262">
        <f t="shared" si="9"/>
        <v>0</v>
      </c>
      <c r="AC104" s="262">
        <f t="shared" si="10"/>
        <v>0</v>
      </c>
      <c r="AD104" s="260" t="str">
        <f t="shared" si="11"/>
        <v>Π.Ε.-1.2</v>
      </c>
    </row>
    <row r="105" spans="1:30" ht="14.25" customHeight="1" x14ac:dyDescent="0.3">
      <c r="A105" s="70"/>
      <c r="B105" s="70"/>
      <c r="C105" s="70"/>
      <c r="D105" s="70"/>
      <c r="E105" s="70"/>
      <c r="F105" s="71"/>
      <c r="G105" s="71"/>
      <c r="I105" s="73"/>
      <c r="J105" s="74"/>
      <c r="K105" s="74"/>
      <c r="L105" s="57"/>
      <c r="M105" s="71"/>
      <c r="N105" s="237"/>
      <c r="O105" s="237"/>
      <c r="P105" s="237"/>
      <c r="Q105" s="237"/>
      <c r="R105" s="237"/>
      <c r="S105" s="247">
        <f>SUMIFS($L$18:$L$100, $D$18:$D$100, "B1")</f>
        <v>0</v>
      </c>
      <c r="T105" s="247" t="s">
        <v>2</v>
      </c>
      <c r="U105" s="247"/>
      <c r="V105" s="260" t="str">
        <f t="shared" si="7"/>
        <v>Π.Ε.-1.3</v>
      </c>
      <c r="W105" s="262">
        <f t="shared" si="8"/>
        <v>0</v>
      </c>
      <c r="X105" s="262">
        <f t="shared" si="8"/>
        <v>0</v>
      </c>
      <c r="Y105" s="262">
        <f t="shared" si="8"/>
        <v>0</v>
      </c>
      <c r="Z105" s="262">
        <f t="shared" si="8"/>
        <v>0</v>
      </c>
      <c r="AA105" s="262">
        <f t="shared" si="12"/>
        <v>0</v>
      </c>
      <c r="AB105" s="262">
        <f t="shared" si="9"/>
        <v>0</v>
      </c>
      <c r="AC105" s="262">
        <f t="shared" si="10"/>
        <v>0</v>
      </c>
      <c r="AD105" s="260" t="str">
        <f t="shared" si="11"/>
        <v>Π.Ε.-1.3</v>
      </c>
    </row>
    <row r="106" spans="1:30" ht="14.25" customHeight="1" x14ac:dyDescent="0.3">
      <c r="A106" s="70"/>
      <c r="B106" s="70"/>
      <c r="C106" s="70"/>
      <c r="D106" s="70"/>
      <c r="E106" s="70"/>
      <c r="F106" s="71"/>
      <c r="G106" s="71"/>
      <c r="I106" s="73"/>
      <c r="J106" s="74"/>
      <c r="K106" s="74"/>
      <c r="L106" s="57"/>
      <c r="M106" s="71"/>
      <c r="N106" s="237"/>
      <c r="O106" s="237"/>
      <c r="P106" s="237"/>
      <c r="Q106" s="237"/>
      <c r="R106" s="237"/>
      <c r="S106" s="247">
        <f>SUMIFS($L$18:$L$100, $D$18:$D$100, "B2")</f>
        <v>0</v>
      </c>
      <c r="T106" s="247" t="s">
        <v>4</v>
      </c>
      <c r="U106" s="247"/>
      <c r="V106" s="260" t="str">
        <f t="shared" si="7"/>
        <v>Π.Ε.-1.4</v>
      </c>
      <c r="W106" s="262">
        <f t="shared" si="8"/>
        <v>0</v>
      </c>
      <c r="X106" s="262">
        <f t="shared" si="8"/>
        <v>0</v>
      </c>
      <c r="Y106" s="262">
        <f t="shared" si="8"/>
        <v>0</v>
      </c>
      <c r="Z106" s="262">
        <f t="shared" si="8"/>
        <v>0</v>
      </c>
      <c r="AA106" s="262">
        <f t="shared" si="12"/>
        <v>0</v>
      </c>
      <c r="AB106" s="262">
        <f t="shared" si="9"/>
        <v>0</v>
      </c>
      <c r="AC106" s="262">
        <f t="shared" si="10"/>
        <v>0</v>
      </c>
      <c r="AD106" s="260" t="str">
        <f t="shared" si="11"/>
        <v>Π.Ε.-1.4</v>
      </c>
    </row>
    <row r="107" spans="1:30" ht="14.25" customHeight="1" x14ac:dyDescent="0.3">
      <c r="A107" s="70"/>
      <c r="B107" s="70"/>
      <c r="C107" s="70"/>
      <c r="D107" s="70"/>
      <c r="E107" s="70"/>
      <c r="F107" s="71"/>
      <c r="G107" s="71"/>
      <c r="I107" s="73"/>
      <c r="J107" s="74"/>
      <c r="K107" s="74"/>
      <c r="L107" s="57"/>
      <c r="M107" s="71"/>
      <c r="N107" s="237"/>
      <c r="O107" s="237"/>
      <c r="P107" s="237"/>
      <c r="Q107" s="237"/>
      <c r="R107" s="237"/>
      <c r="S107" s="247">
        <f>SUMIFS($L$18:$L$100, $D$18:$D$100, "B3")</f>
        <v>0</v>
      </c>
      <c r="T107" s="247" t="s">
        <v>6</v>
      </c>
      <c r="U107" s="247"/>
      <c r="V107" s="260" t="str">
        <f t="shared" si="7"/>
        <v>Π.Ε.-1.5</v>
      </c>
      <c r="W107" s="262">
        <f t="shared" si="8"/>
        <v>0</v>
      </c>
      <c r="X107" s="262">
        <f t="shared" si="8"/>
        <v>0</v>
      </c>
      <c r="Y107" s="262">
        <f t="shared" si="8"/>
        <v>0</v>
      </c>
      <c r="Z107" s="262">
        <f t="shared" si="8"/>
        <v>0</v>
      </c>
      <c r="AA107" s="262">
        <f t="shared" si="12"/>
        <v>0</v>
      </c>
      <c r="AB107" s="262">
        <f t="shared" si="9"/>
        <v>0</v>
      </c>
      <c r="AC107" s="262">
        <f t="shared" si="10"/>
        <v>0</v>
      </c>
      <c r="AD107" s="260" t="str">
        <f t="shared" si="11"/>
        <v>Π.Ε.-1.5</v>
      </c>
    </row>
    <row r="108" spans="1:30" ht="14.25" customHeight="1" x14ac:dyDescent="0.3">
      <c r="A108" s="70"/>
      <c r="B108" s="70"/>
      <c r="C108" s="70"/>
      <c r="D108" s="70"/>
      <c r="E108" s="70"/>
      <c r="F108" s="71"/>
      <c r="G108" s="71"/>
      <c r="I108" s="73"/>
      <c r="J108" s="74"/>
      <c r="K108" s="74"/>
      <c r="L108" s="57"/>
      <c r="M108" s="71"/>
      <c r="N108" s="237"/>
      <c r="O108" s="237"/>
      <c r="P108" s="237"/>
      <c r="Q108" s="237"/>
      <c r="R108" s="237"/>
      <c r="S108" s="247">
        <f>(S103+S104+S105+S106+S107)*0.07</f>
        <v>0</v>
      </c>
      <c r="T108" s="247" t="s">
        <v>16</v>
      </c>
      <c r="U108" s="247"/>
      <c r="V108" s="260">
        <f t="shared" si="7"/>
        <v>0</v>
      </c>
      <c r="W108" s="262">
        <f t="shared" si="8"/>
        <v>0</v>
      </c>
      <c r="X108" s="262">
        <f t="shared" si="8"/>
        <v>0</v>
      </c>
      <c r="Y108" s="262">
        <f t="shared" si="8"/>
        <v>0</v>
      </c>
      <c r="Z108" s="262">
        <f t="shared" si="8"/>
        <v>0</v>
      </c>
      <c r="AA108" s="262">
        <f t="shared" si="12"/>
        <v>0</v>
      </c>
      <c r="AB108" s="262">
        <f t="shared" si="9"/>
        <v>0</v>
      </c>
      <c r="AC108" s="262">
        <f t="shared" si="10"/>
        <v>0</v>
      </c>
      <c r="AD108" s="260">
        <f t="shared" si="11"/>
        <v>0</v>
      </c>
    </row>
    <row r="109" spans="1:30" ht="14.25" customHeight="1" x14ac:dyDescent="0.3">
      <c r="A109" s="70"/>
      <c r="B109" s="70"/>
      <c r="C109" s="70"/>
      <c r="D109" s="70"/>
      <c r="E109" s="70"/>
      <c r="F109" s="71"/>
      <c r="G109" s="71"/>
      <c r="I109" s="73"/>
      <c r="J109" s="74"/>
      <c r="K109" s="74"/>
      <c r="L109" s="57"/>
      <c r="M109" s="71"/>
      <c r="N109" s="237"/>
      <c r="O109" s="237"/>
      <c r="P109" s="237"/>
      <c r="Q109" s="237"/>
      <c r="R109" s="237"/>
      <c r="S109" s="247"/>
      <c r="T109" s="247"/>
      <c r="U109" s="247"/>
      <c r="V109" s="260"/>
      <c r="W109" s="247"/>
      <c r="X109" s="247"/>
      <c r="Y109" s="247"/>
      <c r="Z109" s="247"/>
      <c r="AA109" s="247"/>
      <c r="AB109" s="247"/>
      <c r="AC109" s="247"/>
      <c r="AD109" s="260"/>
    </row>
    <row r="110" spans="1:30" ht="14.25" customHeight="1" x14ac:dyDescent="0.3">
      <c r="A110" s="70"/>
      <c r="B110" s="70"/>
      <c r="C110" s="70"/>
      <c r="D110" s="70"/>
      <c r="E110" s="70"/>
      <c r="F110" s="71"/>
      <c r="G110" s="71"/>
      <c r="I110" s="73"/>
      <c r="J110" s="74"/>
      <c r="K110" s="74"/>
      <c r="L110" s="57"/>
      <c r="M110" s="71"/>
      <c r="N110" s="237"/>
      <c r="O110" s="237"/>
      <c r="P110" s="237"/>
      <c r="Q110" s="237"/>
      <c r="R110" s="237"/>
      <c r="S110" s="237"/>
      <c r="T110" s="247"/>
      <c r="U110" s="247"/>
      <c r="V110" s="260"/>
      <c r="W110" s="247"/>
      <c r="X110" s="247"/>
      <c r="Y110" s="247"/>
      <c r="Z110" s="247"/>
      <c r="AA110" s="247"/>
      <c r="AB110" s="247"/>
      <c r="AC110" s="247"/>
      <c r="AD110" s="260"/>
    </row>
    <row r="111" spans="1:30" ht="14.25" customHeight="1" x14ac:dyDescent="0.3">
      <c r="A111" s="70"/>
      <c r="B111" s="70"/>
      <c r="C111" s="70"/>
      <c r="D111" s="70"/>
      <c r="E111" s="70"/>
      <c r="F111" s="71"/>
      <c r="G111" s="71"/>
      <c r="I111" s="73"/>
      <c r="J111" s="74"/>
      <c r="K111" s="74"/>
      <c r="L111" s="57"/>
      <c r="M111" s="71"/>
      <c r="N111" s="237"/>
      <c r="O111" s="237"/>
      <c r="P111" s="237"/>
      <c r="Q111" s="237"/>
      <c r="R111" s="237"/>
      <c r="S111" s="237"/>
      <c r="T111" s="247" t="s">
        <v>0</v>
      </c>
      <c r="U111" s="247" t="s">
        <v>10</v>
      </c>
      <c r="V111" s="260"/>
      <c r="W111" s="247"/>
      <c r="X111" s="247"/>
      <c r="Y111" s="247"/>
      <c r="Z111" s="247"/>
      <c r="AA111" s="247"/>
      <c r="AB111" s="247"/>
      <c r="AC111" s="247"/>
      <c r="AD111" s="260"/>
    </row>
    <row r="112" spans="1:30" ht="14.25" customHeight="1" x14ac:dyDescent="0.3">
      <c r="A112" s="70"/>
      <c r="B112" s="70"/>
      <c r="C112" s="70"/>
      <c r="D112" s="70"/>
      <c r="E112" s="70"/>
      <c r="F112" s="71"/>
      <c r="G112" s="71"/>
      <c r="I112" s="73"/>
      <c r="J112" s="74"/>
      <c r="K112" s="74"/>
      <c r="L112" s="57"/>
      <c r="M112" s="71"/>
      <c r="N112" s="237"/>
      <c r="O112" s="237"/>
      <c r="P112" s="237"/>
      <c r="Q112" s="237"/>
      <c r="R112" s="237"/>
      <c r="S112" s="247"/>
      <c r="T112" s="247" t="s">
        <v>1</v>
      </c>
      <c r="U112" s="237" t="s">
        <v>11</v>
      </c>
      <c r="V112" s="260"/>
      <c r="W112" s="247"/>
      <c r="X112" s="247"/>
      <c r="Y112" s="247"/>
      <c r="Z112" s="247"/>
      <c r="AA112" s="247"/>
      <c r="AB112" s="247"/>
      <c r="AC112" s="247"/>
      <c r="AD112" s="260"/>
    </row>
    <row r="113" spans="1:30" ht="14.25" customHeight="1" x14ac:dyDescent="0.3">
      <c r="A113" s="70"/>
      <c r="B113" s="70"/>
      <c r="C113" s="70"/>
      <c r="D113" s="70"/>
      <c r="E113" s="70"/>
      <c r="F113" s="71"/>
      <c r="G113" s="71"/>
      <c r="I113" s="73"/>
      <c r="J113" s="74"/>
      <c r="K113" s="74"/>
      <c r="L113" s="57"/>
      <c r="M113" s="71"/>
      <c r="N113" s="237"/>
      <c r="O113" s="237"/>
      <c r="P113" s="237"/>
      <c r="Q113" s="237"/>
      <c r="R113" s="237"/>
      <c r="S113" s="247"/>
      <c r="T113" s="247" t="s">
        <v>2</v>
      </c>
      <c r="U113" s="237" t="s">
        <v>13</v>
      </c>
      <c r="V113" s="260"/>
      <c r="W113" s="247"/>
      <c r="X113" s="247"/>
      <c r="Y113" s="247"/>
      <c r="Z113" s="247"/>
      <c r="AA113" s="247"/>
      <c r="AB113" s="247"/>
      <c r="AC113" s="247"/>
      <c r="AD113" s="260"/>
    </row>
    <row r="114" spans="1:30" ht="14.25" customHeight="1" x14ac:dyDescent="0.3">
      <c r="A114" s="70"/>
      <c r="B114" s="70"/>
      <c r="C114" s="70"/>
      <c r="D114" s="70"/>
      <c r="E114" s="70"/>
      <c r="F114" s="71"/>
      <c r="G114" s="71"/>
      <c r="I114" s="73"/>
      <c r="J114" s="74"/>
      <c r="K114" s="74"/>
      <c r="L114" s="57"/>
      <c r="M114" s="71"/>
      <c r="N114" s="237"/>
      <c r="O114" s="237"/>
      <c r="P114" s="237"/>
      <c r="Q114" s="237"/>
      <c r="R114" s="237"/>
      <c r="S114" s="247"/>
      <c r="T114" s="247" t="s">
        <v>4</v>
      </c>
      <c r="U114" s="237" t="s">
        <v>12</v>
      </c>
      <c r="V114" s="260"/>
      <c r="W114" s="247"/>
      <c r="X114" s="247"/>
      <c r="Y114" s="247"/>
      <c r="Z114" s="247"/>
      <c r="AA114" s="247"/>
      <c r="AB114" s="247"/>
      <c r="AC114" s="247"/>
      <c r="AD114" s="260"/>
    </row>
    <row r="115" spans="1:30" ht="14.25" customHeight="1" x14ac:dyDescent="0.3">
      <c r="T115" s="247" t="s">
        <v>6</v>
      </c>
      <c r="U115" s="237" t="s">
        <v>93</v>
      </c>
    </row>
    <row r="116" spans="1:30" ht="14.25" customHeight="1" x14ac:dyDescent="0.3">
      <c r="T116" s="247"/>
      <c r="U116" s="237"/>
    </row>
    <row r="117" spans="1:30" ht="14.25" customHeight="1" x14ac:dyDescent="0.3">
      <c r="T117" s="247"/>
      <c r="U117" s="237"/>
    </row>
    <row r="118" spans="1:30" ht="14.25" customHeight="1" x14ac:dyDescent="0.3">
      <c r="T118" s="247"/>
      <c r="U118" s="237" t="str">
        <f>Q3</f>
        <v>Εισιτήρια</v>
      </c>
    </row>
    <row r="119" spans="1:30" ht="14.25" customHeight="1" x14ac:dyDescent="0.3">
      <c r="T119" s="247"/>
      <c r="U119" s="237" t="str">
        <f t="shared" ref="U119:U121" si="13">Q4</f>
        <v>Διαμονή</v>
      </c>
    </row>
    <row r="120" spans="1:30" ht="15.75" customHeight="1" x14ac:dyDescent="0.3">
      <c r="T120" s="247"/>
      <c r="U120" s="237" t="str">
        <f t="shared" si="13"/>
        <v>Διατροφή</v>
      </c>
    </row>
    <row r="121" spans="1:30" ht="15.75" customHeight="1" x14ac:dyDescent="0.3">
      <c r="T121" s="247"/>
      <c r="U121" s="237" t="str">
        <f t="shared" si="13"/>
        <v>Λοιπά κόστη ταξιδίου</v>
      </c>
    </row>
  </sheetData>
  <sheetProtection algorithmName="SHA-512" hashValue="iQFiFZU4bcdPitNmXTMx8I/6jyyUy9WgJX7L0fspwFUzwckW0LgpgmR3++EiR00FNflWlkga32Uo5awXtxenQg==" saltValue="9hX6ODAWjPdm37UwY8YSxQ==" spinCount="100000" sheet="1" formatRows="0" selectLockedCells="1"/>
  <mergeCells count="14">
    <mergeCell ref="A14:M14"/>
    <mergeCell ref="A15:M15"/>
    <mergeCell ref="F10:G10"/>
    <mergeCell ref="A1:M1"/>
    <mergeCell ref="A2:N2"/>
    <mergeCell ref="I4:I5"/>
    <mergeCell ref="I6:I7"/>
    <mergeCell ref="A5:B10"/>
    <mergeCell ref="H8:I8"/>
    <mergeCell ref="H9:I9"/>
    <mergeCell ref="H10:I10"/>
    <mergeCell ref="F4:F5"/>
    <mergeCell ref="F6:F7"/>
    <mergeCell ref="F8:G8"/>
  </mergeCells>
  <phoneticPr fontId="30" type="noConversion"/>
  <conditionalFormatting sqref="A18:E100">
    <cfRule type="containsBlanks" dxfId="68" priority="11" stopIfTrue="1">
      <formula>LEN(TRIM(A18))=0</formula>
    </cfRule>
  </conditionalFormatting>
  <conditionalFormatting sqref="A101:E101 A103:E103">
    <cfRule type="expression" dxfId="67" priority="16" stopIfTrue="1">
      <formula>#REF!</formula>
    </cfRule>
  </conditionalFormatting>
  <conditionalFormatting sqref="A101:E101">
    <cfRule type="expression" dxfId="66" priority="14" stopIfTrue="1">
      <formula>$T101=1</formula>
    </cfRule>
  </conditionalFormatting>
  <conditionalFormatting sqref="A102:E102">
    <cfRule type="expression" dxfId="65" priority="71" stopIfTrue="1">
      <formula>$W101</formula>
    </cfRule>
  </conditionalFormatting>
  <conditionalFormatting sqref="A102:E103">
    <cfRule type="expression" dxfId="64" priority="72" stopIfTrue="1">
      <formula>$S102=1</formula>
    </cfRule>
  </conditionalFormatting>
  <conditionalFormatting sqref="A109:E109 A111:E111">
    <cfRule type="expression" dxfId="63" priority="13" stopIfTrue="1">
      <formula>$W109</formula>
    </cfRule>
    <cfRule type="expression" dxfId="62" priority="24" stopIfTrue="1">
      <formula>$S107=1</formula>
    </cfRule>
  </conditionalFormatting>
  <conditionalFormatting sqref="A111:E119 A101:E103 A109:E109">
    <cfRule type="expression" dxfId="61" priority="79" stopIfTrue="1">
      <formula>(AND($L101&gt;0,#REF!=""))</formula>
    </cfRule>
  </conditionalFormatting>
  <conditionalFormatting sqref="A112:E119">
    <cfRule type="expression" dxfId="60" priority="75" stopIfTrue="1">
      <formula>$S112=1</formula>
    </cfRule>
    <cfRule type="expression" dxfId="59" priority="76" stopIfTrue="1">
      <formula>$W112</formula>
    </cfRule>
  </conditionalFormatting>
  <conditionalFormatting sqref="G18:G100">
    <cfRule type="expression" dxfId="58" priority="1">
      <formula>LEN(G18)&gt;600</formula>
    </cfRule>
  </conditionalFormatting>
  <conditionalFormatting sqref="J9:K9">
    <cfRule type="cellIs" dxfId="57" priority="38" stopIfTrue="1" operator="greaterThan">
      <formula>7%</formula>
    </cfRule>
  </conditionalFormatting>
  <conditionalFormatting sqref="K18:K100">
    <cfRule type="cellIs" dxfId="56" priority="2" operator="lessThan">
      <formula>0</formula>
    </cfRule>
    <cfRule type="cellIs" dxfId="55" priority="3" operator="greaterThan">
      <formula>1</formula>
    </cfRule>
  </conditionalFormatting>
  <conditionalFormatting sqref="L18:L119">
    <cfRule type="cellIs" dxfId="54" priority="39" stopIfTrue="1" operator="lessThan">
      <formula>0</formula>
    </cfRule>
  </conditionalFormatting>
  <dataValidations xWindow="339" yWindow="542" count="4">
    <dataValidation allowBlank="1" showErrorMessage="1" sqref="M18:M100 A18:A100" xr:uid="{00000000-0002-0000-0200-000000000000}"/>
    <dataValidation type="list" allowBlank="1" showErrorMessage="1" sqref="C18:C100" xr:uid="{38213515-3161-4957-B0CC-FAC713A29F8D}">
      <formula1>$S$8:$S$10</formula1>
    </dataValidation>
    <dataValidation type="list" allowBlank="1" showInputMessage="1" showErrorMessage="1" prompt="Επιλέξτε τον αριθμό της δράσης με την οποία συσχετίζεται η δαπάνη._x000a_Ο συσχετισμός γίνεται με τις δράσεις όπως έχουν περιγραφεί στο Φύλλο εργασίας &quot;Πακέτα Εργασίας-Δράσεις&quot;" sqref="B18:B100" xr:uid="{85D6C836-CBD5-4719-87C0-AA4CEBC6522F}">
      <formula1>$P$1:$P$5</formula1>
    </dataValidation>
    <dataValidation type="list" allowBlank="1" showErrorMessage="1" sqref="D18:D100" xr:uid="{06A6D423-AEA6-4C36-B198-C02ACBA431FB}">
      <formula1>$O$1:$O$4</formula1>
    </dataValidation>
  </dataValidations>
  <pageMargins left="0.39370078740157483" right="0.43307086614173229" top="0.31496062992125984" bottom="0.39370078740157483" header="0" footer="0"/>
  <pageSetup paperSize="9" scale="51" orientation="landscape" r:id="rId1"/>
  <headerFooter>
    <oddFooter>&amp;CΣελίδα &amp;P από &amp;N&amp;R&amp;A</oddFooter>
  </headerFooter>
  <extLst>
    <ext xmlns:x14="http://schemas.microsoft.com/office/spreadsheetml/2009/9/main" uri="{CCE6A557-97BC-4b89-ADB6-D9C93CAAB3DF}">
      <x14:dataValidations xmlns:xm="http://schemas.microsoft.com/office/excel/2006/main" xWindow="339" yWindow="542" count="1">
        <x14:dataValidation type="list" allowBlank="1" showInputMessage="1" showErrorMessage="1" xr:uid="{7C714F6D-F894-4885-A79D-CDB1A15A8D2C}">
          <x14:formula1>
            <xm:f>data!$G$10:$G$15</xm:f>
          </x14:formula1>
          <xm:sqref>H18:H100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E1EF6-F9B0-4DA5-905B-EA8720E511B1}">
  <dimension ref="A1:BD124"/>
  <sheetViews>
    <sheetView showGridLines="0" view="pageBreakPreview" topLeftCell="A4" zoomScale="90" zoomScaleNormal="55" zoomScaleSheetLayoutView="90" workbookViewId="0">
      <selection activeCell="D18" sqref="D18"/>
    </sheetView>
  </sheetViews>
  <sheetFormatPr defaultColWidth="14.44140625" defaultRowHeight="15" customHeight="1" x14ac:dyDescent="0.3"/>
  <cols>
    <col min="1" max="4" width="13.5546875" style="2" customWidth="1"/>
    <col min="5" max="5" width="19.44140625" style="2" customWidth="1"/>
    <col min="6" max="7" width="43.33203125" style="2" customWidth="1"/>
    <col min="8" max="8" width="18" style="2" customWidth="1"/>
    <col min="9" max="9" width="11.44140625" style="2" customWidth="1"/>
    <col min="10" max="10" width="13.33203125" style="2" customWidth="1"/>
    <col min="11" max="11" width="18.44140625" style="2" customWidth="1"/>
    <col min="12" max="12" width="17.33203125" style="2" customWidth="1"/>
    <col min="13" max="13" width="11" style="2" customWidth="1"/>
    <col min="14" max="14" width="30.33203125" style="2" hidden="1" customWidth="1"/>
    <col min="15" max="15" width="3.109375" style="2" hidden="1" customWidth="1"/>
    <col min="16" max="16" width="11" style="2" hidden="1" customWidth="1"/>
    <col min="17" max="17" width="22.88671875" style="2" hidden="1" customWidth="1"/>
    <col min="18" max="18" width="2" style="2" hidden="1" customWidth="1"/>
    <col min="19" max="19" width="10.44140625" style="2" hidden="1" customWidth="1"/>
    <col min="20" max="20" width="3.33203125" style="2" hidden="1" customWidth="1"/>
    <col min="21" max="21" width="35.6640625" style="2" hidden="1" customWidth="1"/>
    <col min="22" max="22" width="8.6640625" style="2" hidden="1" customWidth="1"/>
    <col min="23" max="23" width="13" style="2" hidden="1" customWidth="1"/>
    <col min="24" max="24" width="14.5546875" style="2" hidden="1" customWidth="1"/>
    <col min="25" max="25" width="10.44140625" style="2" hidden="1" customWidth="1"/>
    <col min="26" max="26" width="8.6640625" style="2" hidden="1" customWidth="1"/>
    <col min="27" max="27" width="43.88671875" style="2" hidden="1" customWidth="1"/>
    <col min="28" max="28" width="9" style="2" hidden="1" customWidth="1"/>
    <col min="29" max="30" width="11.44140625" style="2" hidden="1" customWidth="1"/>
    <col min="31" max="31" width="8.6640625" style="2" hidden="1" customWidth="1"/>
    <col min="32" max="32" width="14.44140625" style="2" hidden="1" customWidth="1"/>
    <col min="33" max="33" width="8.6640625" style="2" hidden="1" customWidth="1"/>
    <col min="34" max="34" width="13" style="2" hidden="1" customWidth="1"/>
    <col min="35" max="35" width="13.88671875" style="2" hidden="1" customWidth="1"/>
    <col min="36" max="36" width="10.44140625" style="2" hidden="1" customWidth="1"/>
    <col min="37" max="37" width="8.6640625" style="2" hidden="1" customWidth="1"/>
    <col min="38" max="38" width="20.6640625" style="2" hidden="1" customWidth="1"/>
    <col min="39" max="39" width="9" style="2" hidden="1" customWidth="1"/>
    <col min="40" max="41" width="11.44140625" style="2" hidden="1" customWidth="1"/>
    <col min="42" max="42" width="8.6640625" style="2" hidden="1" customWidth="1"/>
    <col min="43" max="43" width="14.44140625" style="2" hidden="1" customWidth="1"/>
    <col min="44" max="44" width="8.6640625" style="2" hidden="1" customWidth="1"/>
    <col min="45" max="45" width="13" style="2" hidden="1" customWidth="1"/>
    <col min="46" max="46" width="13.88671875" style="2" hidden="1" customWidth="1"/>
    <col min="47" max="47" width="10.44140625" style="2" hidden="1" customWidth="1"/>
    <col min="48" max="49" width="8.6640625" style="2" hidden="1" customWidth="1"/>
    <col min="50" max="50" width="9" style="2" hidden="1" customWidth="1"/>
    <col min="51" max="52" width="11.44140625" style="2" hidden="1" customWidth="1"/>
    <col min="53" max="53" width="8.6640625" style="2" hidden="1" customWidth="1"/>
    <col min="54" max="56" width="14.44140625" style="2" hidden="1" customWidth="1"/>
    <col min="57" max="71" width="0" style="2" hidden="1" customWidth="1"/>
    <col min="72" max="16384" width="14.44140625" style="2"/>
  </cols>
  <sheetData>
    <row r="1" spans="1:19" ht="42" customHeight="1" thickBot="1" x14ac:dyDescent="0.35">
      <c r="A1" s="330" t="str">
        <f>'ΠΕ &amp; Δράσεις'!A14</f>
        <v/>
      </c>
      <c r="B1" s="330"/>
      <c r="C1" s="330"/>
      <c r="D1" s="330"/>
      <c r="E1" s="331"/>
      <c r="F1" s="332"/>
      <c r="G1" s="332"/>
      <c r="H1" s="332"/>
      <c r="I1" s="332"/>
      <c r="J1" s="332"/>
      <c r="K1" s="332"/>
      <c r="L1" s="332"/>
      <c r="M1" s="333"/>
      <c r="N1" s="15"/>
      <c r="O1" s="16" t="s">
        <v>0</v>
      </c>
      <c r="P1" s="17" t="str">
        <f>'ΠΕ &amp; Δράσεις'!B17</f>
        <v>Π.Ε.-2.1</v>
      </c>
      <c r="Q1" s="18"/>
      <c r="R1" s="19">
        <v>1</v>
      </c>
      <c r="S1" s="20">
        <v>15000</v>
      </c>
    </row>
    <row r="2" spans="1:19" ht="12" customHeight="1" x14ac:dyDescent="0.3">
      <c r="A2" s="334"/>
      <c r="B2" s="334"/>
      <c r="C2" s="334"/>
      <c r="D2" s="334"/>
      <c r="E2" s="334"/>
      <c r="F2" s="335"/>
      <c r="G2" s="335"/>
      <c r="H2" s="335"/>
      <c r="I2" s="335"/>
      <c r="J2" s="335"/>
      <c r="K2" s="335"/>
      <c r="L2" s="335"/>
      <c r="M2" s="335"/>
      <c r="N2" s="335"/>
      <c r="O2" s="16" t="s">
        <v>1</v>
      </c>
      <c r="P2" s="17" t="str">
        <f>'ΠΕ &amp; Δράσεις'!B18</f>
        <v>Π.Ε.-2.2</v>
      </c>
      <c r="Q2" s="18"/>
      <c r="R2" s="19">
        <v>2</v>
      </c>
      <c r="S2" s="22">
        <v>60000</v>
      </c>
    </row>
    <row r="3" spans="1:19" ht="12" customHeight="1" x14ac:dyDescent="0.3">
      <c r="A3" s="24"/>
      <c r="B3" s="24"/>
      <c r="C3" s="24"/>
      <c r="D3" s="24"/>
      <c r="E3" s="25"/>
      <c r="F3" s="26"/>
      <c r="G3" s="26" t="s">
        <v>58</v>
      </c>
      <c r="H3" s="27"/>
      <c r="I3" s="25"/>
      <c r="J3" s="28"/>
      <c r="K3" s="28"/>
      <c r="L3" s="29"/>
      <c r="M3" s="18"/>
      <c r="N3" s="28"/>
      <c r="O3" s="16" t="s">
        <v>2</v>
      </c>
      <c r="P3" s="17" t="str">
        <f>'ΠΕ &amp; Δράσεις'!B19</f>
        <v>Π.Ε.-2.3</v>
      </c>
      <c r="Q3" s="148" t="str">
        <f>'Π.Ε.1 - W.P.1'!Q3</f>
        <v>Εισιτήρια</v>
      </c>
      <c r="R3" s="31">
        <v>3</v>
      </c>
      <c r="S3" s="22">
        <v>5000</v>
      </c>
    </row>
    <row r="4" spans="1:19" ht="28.95" customHeight="1" x14ac:dyDescent="0.3">
      <c r="A4" s="18"/>
      <c r="B4" s="18"/>
      <c r="C4" s="18"/>
      <c r="D4" s="18"/>
      <c r="E4" s="18"/>
      <c r="F4" s="343" t="s">
        <v>3</v>
      </c>
      <c r="G4" s="147" t="s">
        <v>203</v>
      </c>
      <c r="H4" s="145">
        <f>SUMIF('Π.Ε.2 - W.P.2'!D:D,O1,'Π.Ε.2 - W.P.2'!L:L)</f>
        <v>0</v>
      </c>
      <c r="I4" s="336">
        <f>SUM(H4:H5)</f>
        <v>0</v>
      </c>
      <c r="J4" s="34"/>
      <c r="K4" s="34"/>
      <c r="L4" s="35"/>
      <c r="M4" s="18"/>
      <c r="N4" s="32"/>
      <c r="O4" s="16" t="s">
        <v>4</v>
      </c>
      <c r="P4" s="17" t="str">
        <f>'ΠΕ &amp; Δράσεις'!B20</f>
        <v>Π.Ε.-2.4</v>
      </c>
      <c r="Q4" s="148" t="str">
        <f>'Π.Ε.1 - W.P.1'!Q4</f>
        <v>Διαμονή</v>
      </c>
      <c r="R4" s="36"/>
      <c r="S4" s="18"/>
    </row>
    <row r="5" spans="1:19" ht="24" x14ac:dyDescent="0.3">
      <c r="A5" s="339"/>
      <c r="B5" s="339"/>
      <c r="C5" s="39"/>
      <c r="D5" s="39"/>
      <c r="E5" s="39"/>
      <c r="F5" s="344"/>
      <c r="G5" s="147" t="s">
        <v>204</v>
      </c>
      <c r="H5" s="145">
        <f>SUMIF('Π.Ε.2 - W.P.2'!D:D,O2,'Π.Ε.2 - W.P.2'!L:L)</f>
        <v>0</v>
      </c>
      <c r="I5" s="351"/>
      <c r="J5" s="34"/>
      <c r="K5" s="34"/>
      <c r="L5" s="35"/>
      <c r="M5" s="18"/>
      <c r="N5" s="32"/>
      <c r="O5" s="155" t="s">
        <v>6</v>
      </c>
      <c r="P5" s="17" t="str">
        <f>'ΠΕ &amp; Δράσεις'!B21</f>
        <v>Π.Ε.-2.5</v>
      </c>
      <c r="Q5" s="148" t="str">
        <f>'Π.Ε.1 - W.P.1'!Q5</f>
        <v>Διατροφή</v>
      </c>
      <c r="R5" s="41">
        <v>2</v>
      </c>
      <c r="S5" s="18"/>
    </row>
    <row r="6" spans="1:19" ht="28.95" customHeight="1" x14ac:dyDescent="0.3">
      <c r="A6" s="339"/>
      <c r="B6" s="339"/>
      <c r="C6" s="42"/>
      <c r="D6" s="42"/>
      <c r="E6" s="42"/>
      <c r="F6" s="345" t="s">
        <v>5</v>
      </c>
      <c r="G6" s="146" t="s">
        <v>266</v>
      </c>
      <c r="H6" s="33">
        <f>SUMIF('Π.Ε.2 - W.P.2'!D:D,O3,'Π.Ε.2 - W.P.2'!L:L)</f>
        <v>0</v>
      </c>
      <c r="I6" s="336">
        <f>SUM(H6:H7)</f>
        <v>0</v>
      </c>
      <c r="J6" s="34"/>
      <c r="K6" s="34"/>
      <c r="L6" s="35"/>
      <c r="M6" s="18"/>
      <c r="N6" s="32"/>
      <c r="O6" s="43"/>
      <c r="P6" s="17" t="str">
        <f>'ΠΕ &amp; Δράσεις'!B22</f>
        <v>Π.Ε.-2.6</v>
      </c>
      <c r="Q6" s="148" t="str">
        <f>'Π.Ε.1 - W.P.1'!Q6</f>
        <v>Λοιπά κόστη ταξιδίου</v>
      </c>
      <c r="R6" s="36"/>
      <c r="S6" s="18"/>
    </row>
    <row r="7" spans="1:19" ht="14.4" x14ac:dyDescent="0.3">
      <c r="A7" s="339"/>
      <c r="B7" s="339"/>
      <c r="C7" s="42"/>
      <c r="D7" s="42"/>
      <c r="E7" s="42"/>
      <c r="F7" s="359"/>
      <c r="G7" s="138" t="s">
        <v>205</v>
      </c>
      <c r="H7" s="33">
        <f>SUMIF('Π.Ε.2 - W.P.2'!D:D,O4,'Π.Ε.2 - W.P.2'!L:L)</f>
        <v>0</v>
      </c>
      <c r="I7" s="351"/>
      <c r="J7" s="34"/>
      <c r="K7" s="34"/>
      <c r="L7" s="35"/>
      <c r="M7" s="18"/>
      <c r="N7" s="32"/>
      <c r="O7" s="43"/>
      <c r="P7" s="17" t="str">
        <f>'ΠΕ &amp; Δράσεις'!B23</f>
        <v>Π.Ε.-2.7</v>
      </c>
      <c r="Q7" s="37"/>
      <c r="R7" s="18"/>
      <c r="S7" s="18"/>
    </row>
    <row r="8" spans="1:19" ht="21.6" customHeight="1" x14ac:dyDescent="0.3">
      <c r="A8" s="339"/>
      <c r="B8" s="339"/>
      <c r="C8" s="42"/>
      <c r="D8" s="42"/>
      <c r="E8" s="42"/>
      <c r="F8" s="160" t="s">
        <v>6</v>
      </c>
      <c r="G8" s="159" t="s">
        <v>220</v>
      </c>
      <c r="H8" s="340">
        <f>ROUND(SUMIF('Π.Ε.2 - W.P.2'!D:D,O5,'Π.Ε.2 - W.P.2'!L:L),2)</f>
        <v>0</v>
      </c>
      <c r="I8" s="357"/>
      <c r="J8" s="349" t="str">
        <f>IF((H8+H8*7%)&gt;('Σύνολα προϋπολογισμών ανά Δράση'!K31*50%),"Υπέρβαση κόστους ανακατασκευής παρακαλούμε διορθώστε","")</f>
        <v/>
      </c>
      <c r="K8" s="350"/>
      <c r="L8" s="35"/>
      <c r="M8" s="18"/>
      <c r="N8" s="32"/>
      <c r="O8" s="43"/>
      <c r="P8" s="17" t="str">
        <f>'ΠΕ &amp; Δράσεις'!B24</f>
        <v>Π.Ε.-2.8</v>
      </c>
      <c r="Q8" s="37"/>
      <c r="R8" s="18"/>
      <c r="S8" s="18"/>
    </row>
    <row r="9" spans="1:19" ht="31.5" customHeight="1" x14ac:dyDescent="0.3">
      <c r="A9" s="339"/>
      <c r="B9" s="339"/>
      <c r="C9" s="42"/>
      <c r="D9" s="42"/>
      <c r="E9" s="42"/>
      <c r="F9" s="354" t="s">
        <v>221</v>
      </c>
      <c r="G9" s="355"/>
      <c r="H9" s="340">
        <f>SUM(I4:I7)+H8</f>
        <v>0</v>
      </c>
      <c r="I9" s="357"/>
      <c r="J9" s="37"/>
      <c r="K9" s="37"/>
      <c r="L9" s="35"/>
      <c r="M9" s="18"/>
      <c r="N9" s="32"/>
      <c r="O9" s="43"/>
      <c r="P9" s="17" t="str">
        <f>'ΠΕ &amp; Δράσεις'!B25</f>
        <v>Π.Ε.-2.9</v>
      </c>
      <c r="R9" s="37"/>
      <c r="S9" s="40" t="s">
        <v>14</v>
      </c>
    </row>
    <row r="10" spans="1:19" ht="14.4" x14ac:dyDescent="0.3">
      <c r="A10" s="339"/>
      <c r="B10" s="339"/>
      <c r="C10" s="42"/>
      <c r="D10" s="42"/>
      <c r="E10" s="42"/>
      <c r="F10" s="157" t="s">
        <v>16</v>
      </c>
      <c r="G10" s="139" t="s">
        <v>207</v>
      </c>
      <c r="H10" s="340">
        <f>ROUND(H9*0.07,2)</f>
        <v>0</v>
      </c>
      <c r="I10" s="357"/>
      <c r="J10" s="223">
        <f>IF(H10=0, 0, ROUND(H10/H9,4))</f>
        <v>0</v>
      </c>
      <c r="K10" s="44"/>
      <c r="L10" s="45"/>
      <c r="M10" s="18"/>
      <c r="N10" s="32"/>
      <c r="O10" s="18"/>
      <c r="P10" s="17" t="str">
        <f>'ΠΕ &amp; Δράσεις'!B26</f>
        <v>Π.Ε.-2.10</v>
      </c>
      <c r="R10" s="37"/>
      <c r="S10" s="154" t="s">
        <v>91</v>
      </c>
    </row>
    <row r="11" spans="1:19" ht="31.5" customHeight="1" x14ac:dyDescent="0.3">
      <c r="A11" s="339"/>
      <c r="B11" s="339"/>
      <c r="C11" s="46"/>
      <c r="D11" s="46"/>
      <c r="E11" s="46"/>
      <c r="F11" s="356" t="s">
        <v>222</v>
      </c>
      <c r="G11" s="329"/>
      <c r="H11" s="340">
        <f>H9+H10</f>
        <v>0</v>
      </c>
      <c r="I11" s="358"/>
      <c r="J11" s="34"/>
      <c r="K11" s="34"/>
      <c r="L11" s="35"/>
      <c r="M11" s="18"/>
      <c r="N11" s="32"/>
      <c r="O11" s="18"/>
      <c r="P11" s="47"/>
      <c r="S11" s="154" t="s">
        <v>92</v>
      </c>
    </row>
    <row r="12" spans="1:19" ht="14.25" customHeight="1" x14ac:dyDescent="0.3">
      <c r="A12" s="339"/>
      <c r="B12" s="339"/>
      <c r="C12" s="39"/>
      <c r="D12" s="339"/>
      <c r="E12" s="339"/>
      <c r="F12" s="39"/>
      <c r="G12" s="339"/>
      <c r="H12" s="339"/>
      <c r="I12" s="39"/>
      <c r="J12" s="339"/>
      <c r="K12" s="339"/>
      <c r="L12" s="39"/>
      <c r="M12" s="339"/>
      <c r="N12" s="18"/>
      <c r="O12" s="18"/>
      <c r="P12" s="53"/>
      <c r="R12" s="37"/>
      <c r="S12" s="18"/>
    </row>
    <row r="13" spans="1:19" ht="45.75" customHeight="1" x14ac:dyDescent="0.3">
      <c r="A13" s="339"/>
      <c r="B13" s="339"/>
      <c r="C13" s="42"/>
      <c r="D13" s="339"/>
      <c r="E13" s="339"/>
      <c r="F13" s="42"/>
      <c r="G13" s="339"/>
      <c r="H13" s="339"/>
      <c r="I13" s="42"/>
      <c r="J13" s="339"/>
      <c r="K13" s="339"/>
      <c r="L13" s="42"/>
      <c r="M13" s="339"/>
      <c r="N13" s="54"/>
      <c r="O13" s="18"/>
      <c r="P13" s="17"/>
      <c r="R13" s="37"/>
      <c r="S13" s="37"/>
    </row>
    <row r="14" spans="1:19" s="232" customFormat="1" ht="14.4" customHeight="1" x14ac:dyDescent="0.3">
      <c r="A14" s="327" t="s">
        <v>267</v>
      </c>
      <c r="B14" s="327"/>
      <c r="C14" s="327"/>
      <c r="D14" s="327"/>
      <c r="E14" s="327"/>
      <c r="F14" s="327"/>
      <c r="G14" s="327"/>
      <c r="H14" s="327"/>
      <c r="I14" s="327"/>
      <c r="J14" s="327"/>
      <c r="K14" s="327"/>
      <c r="L14" s="327"/>
      <c r="M14" s="327"/>
      <c r="N14" s="156"/>
      <c r="O14" s="156"/>
      <c r="P14" s="231"/>
      <c r="R14" s="200"/>
      <c r="S14" s="200"/>
    </row>
    <row r="15" spans="1:19" s="232" customFormat="1" ht="14.4" customHeight="1" x14ac:dyDescent="0.3">
      <c r="A15" s="327" t="s">
        <v>209</v>
      </c>
      <c r="B15" s="327"/>
      <c r="C15" s="327"/>
      <c r="D15" s="327"/>
      <c r="E15" s="327"/>
      <c r="F15" s="327"/>
      <c r="G15" s="327"/>
      <c r="H15" s="327"/>
      <c r="I15" s="327"/>
      <c r="J15" s="327"/>
      <c r="K15" s="327"/>
      <c r="L15" s="327"/>
      <c r="M15" s="327"/>
      <c r="N15" s="156"/>
      <c r="O15" s="156"/>
      <c r="P15" s="231"/>
      <c r="R15" s="200"/>
      <c r="S15" s="233"/>
    </row>
    <row r="16" spans="1:19" ht="15" customHeight="1" thickBot="1" x14ac:dyDescent="0.35"/>
    <row r="17" spans="1:16" ht="125.25" customHeight="1" thickBot="1" x14ac:dyDescent="0.35">
      <c r="A17" s="135" t="s">
        <v>210</v>
      </c>
      <c r="B17" s="135" t="s">
        <v>211</v>
      </c>
      <c r="C17" s="135" t="s">
        <v>212</v>
      </c>
      <c r="D17" s="135" t="s">
        <v>213</v>
      </c>
      <c r="E17" s="135" t="s">
        <v>214</v>
      </c>
      <c r="F17" s="134" t="s">
        <v>225</v>
      </c>
      <c r="G17" s="134" t="s">
        <v>226</v>
      </c>
      <c r="H17" s="135" t="s">
        <v>215</v>
      </c>
      <c r="I17" s="135" t="s">
        <v>216</v>
      </c>
      <c r="J17" s="135" t="s">
        <v>217</v>
      </c>
      <c r="K17" s="135" t="s">
        <v>218</v>
      </c>
      <c r="L17" s="135" t="s">
        <v>219</v>
      </c>
      <c r="M17" s="339"/>
      <c r="N17" s="55"/>
      <c r="O17" s="55"/>
      <c r="P17" s="58"/>
    </row>
    <row r="18" spans="1:16" ht="55.2" customHeight="1" x14ac:dyDescent="0.3">
      <c r="A18" s="89" t="s">
        <v>23</v>
      </c>
      <c r="B18" s="90"/>
      <c r="C18" s="90"/>
      <c r="D18" s="91"/>
      <c r="E18" s="88" t="str">
        <f t="shared" ref="E18:E49" si="0">IF(D18="","",VLOOKUP(D18,$T$112:$U$116,2))</f>
        <v/>
      </c>
      <c r="F18" s="131"/>
      <c r="G18" s="170"/>
      <c r="H18" s="171"/>
      <c r="I18" s="85"/>
      <c r="J18" s="86"/>
      <c r="K18" s="136"/>
      <c r="L18" s="87">
        <f>IF(D18="",0,IF(OR(D18=$O$1,D18=$O$2),I18*J18*K18,I18*J18))</f>
        <v>0</v>
      </c>
      <c r="M18" s="339"/>
      <c r="O18" s="18"/>
      <c r="P18" s="18">
        <f>I18*K18</f>
        <v>0</v>
      </c>
    </row>
    <row r="19" spans="1:16" ht="55.2" customHeight="1" x14ac:dyDescent="0.3">
      <c r="A19" s="89" t="s">
        <v>23</v>
      </c>
      <c r="B19" s="90"/>
      <c r="C19" s="90"/>
      <c r="D19" s="91"/>
      <c r="E19" s="88" t="str">
        <f t="shared" si="0"/>
        <v/>
      </c>
      <c r="F19" s="131"/>
      <c r="G19" s="170"/>
      <c r="H19" s="171"/>
      <c r="I19" s="85"/>
      <c r="J19" s="86"/>
      <c r="K19" s="136"/>
      <c r="L19" s="87">
        <f>IF(D19="",0,IF(OR(D19=$O$1,D19=$O$2),I19*J19*K19,I19*J19))</f>
        <v>0</v>
      </c>
      <c r="M19" s="339"/>
      <c r="O19" s="18"/>
      <c r="P19" s="18">
        <f t="shared" ref="P19:P100" si="1">I19*K19</f>
        <v>0</v>
      </c>
    </row>
    <row r="20" spans="1:16" ht="55.2" customHeight="1" x14ac:dyDescent="0.3">
      <c r="A20" s="89" t="s">
        <v>23</v>
      </c>
      <c r="B20" s="90"/>
      <c r="C20" s="90"/>
      <c r="D20" s="91"/>
      <c r="E20" s="88" t="str">
        <f t="shared" si="0"/>
        <v/>
      </c>
      <c r="F20" s="131"/>
      <c r="G20" s="170"/>
      <c r="H20" s="171"/>
      <c r="I20" s="85"/>
      <c r="J20" s="86"/>
      <c r="K20" s="136"/>
      <c r="L20" s="87">
        <f t="shared" ref="L20:L100" si="2">IF(D20="",0,IF(OR(D20=$O$1,D20=$O$2),I20*J20*K20,I20*J20))</f>
        <v>0</v>
      </c>
      <c r="M20" s="339"/>
      <c r="O20" s="18"/>
      <c r="P20" s="18">
        <f t="shared" si="1"/>
        <v>0</v>
      </c>
    </row>
    <row r="21" spans="1:16" ht="55.2" customHeight="1" x14ac:dyDescent="0.3">
      <c r="A21" s="89" t="s">
        <v>23</v>
      </c>
      <c r="B21" s="90"/>
      <c r="C21" s="90"/>
      <c r="D21" s="91"/>
      <c r="E21" s="88" t="str">
        <f t="shared" si="0"/>
        <v/>
      </c>
      <c r="F21" s="131"/>
      <c r="G21" s="170"/>
      <c r="H21" s="171"/>
      <c r="I21" s="85"/>
      <c r="J21" s="86"/>
      <c r="K21" s="136"/>
      <c r="L21" s="87">
        <f t="shared" si="2"/>
        <v>0</v>
      </c>
      <c r="M21" s="339"/>
      <c r="O21" s="18"/>
      <c r="P21" s="18">
        <f t="shared" si="1"/>
        <v>0</v>
      </c>
    </row>
    <row r="22" spans="1:16" ht="55.2" customHeight="1" x14ac:dyDescent="0.3">
      <c r="A22" s="89" t="s">
        <v>23</v>
      </c>
      <c r="B22" s="90"/>
      <c r="C22" s="90"/>
      <c r="D22" s="91"/>
      <c r="E22" s="88" t="str">
        <f t="shared" si="0"/>
        <v/>
      </c>
      <c r="F22" s="131"/>
      <c r="G22" s="170"/>
      <c r="H22" s="171"/>
      <c r="I22" s="85"/>
      <c r="J22" s="86"/>
      <c r="K22" s="136"/>
      <c r="L22" s="87">
        <f t="shared" si="2"/>
        <v>0</v>
      </c>
      <c r="M22" s="339"/>
      <c r="O22" s="18"/>
      <c r="P22" s="18">
        <f t="shared" si="1"/>
        <v>0</v>
      </c>
    </row>
    <row r="23" spans="1:16" ht="55.2" customHeight="1" x14ac:dyDescent="0.3">
      <c r="A23" s="89" t="s">
        <v>23</v>
      </c>
      <c r="B23" s="90"/>
      <c r="C23" s="90"/>
      <c r="D23" s="91"/>
      <c r="E23" s="88" t="str">
        <f t="shared" si="0"/>
        <v/>
      </c>
      <c r="F23" s="131"/>
      <c r="G23" s="170"/>
      <c r="H23" s="171"/>
      <c r="I23" s="85"/>
      <c r="J23" s="86"/>
      <c r="K23" s="136"/>
      <c r="L23" s="87">
        <f t="shared" si="2"/>
        <v>0</v>
      </c>
      <c r="M23" s="339"/>
      <c r="O23" s="18"/>
      <c r="P23" s="18">
        <f t="shared" si="1"/>
        <v>0</v>
      </c>
    </row>
    <row r="24" spans="1:16" ht="55.2" customHeight="1" x14ac:dyDescent="0.3">
      <c r="A24" s="89" t="s">
        <v>23</v>
      </c>
      <c r="B24" s="90"/>
      <c r="C24" s="90"/>
      <c r="D24" s="91"/>
      <c r="E24" s="88" t="str">
        <f t="shared" si="0"/>
        <v/>
      </c>
      <c r="F24" s="131"/>
      <c r="G24" s="170"/>
      <c r="H24" s="171"/>
      <c r="I24" s="85"/>
      <c r="J24" s="86"/>
      <c r="K24" s="136"/>
      <c r="L24" s="87">
        <f t="shared" si="2"/>
        <v>0</v>
      </c>
      <c r="M24" s="339"/>
      <c r="O24" s="18"/>
      <c r="P24" s="18">
        <f t="shared" si="1"/>
        <v>0</v>
      </c>
    </row>
    <row r="25" spans="1:16" ht="55.2" customHeight="1" x14ac:dyDescent="0.3">
      <c r="A25" s="89" t="s">
        <v>23</v>
      </c>
      <c r="B25" s="90"/>
      <c r="C25" s="90"/>
      <c r="D25" s="91"/>
      <c r="E25" s="88" t="str">
        <f t="shared" si="0"/>
        <v/>
      </c>
      <c r="F25" s="131"/>
      <c r="G25" s="170"/>
      <c r="H25" s="171"/>
      <c r="I25" s="85"/>
      <c r="J25" s="86"/>
      <c r="K25" s="136"/>
      <c r="L25" s="87">
        <f t="shared" si="2"/>
        <v>0</v>
      </c>
      <c r="M25" s="339"/>
      <c r="O25" s="18"/>
      <c r="P25" s="18">
        <f t="shared" si="1"/>
        <v>0</v>
      </c>
    </row>
    <row r="26" spans="1:16" ht="55.2" customHeight="1" x14ac:dyDescent="0.3">
      <c r="A26" s="89" t="s">
        <v>23</v>
      </c>
      <c r="B26" s="90"/>
      <c r="C26" s="90"/>
      <c r="D26" s="91"/>
      <c r="E26" s="88" t="str">
        <f t="shared" si="0"/>
        <v/>
      </c>
      <c r="F26" s="131"/>
      <c r="G26" s="170"/>
      <c r="H26" s="171"/>
      <c r="I26" s="85"/>
      <c r="J26" s="86"/>
      <c r="K26" s="136"/>
      <c r="L26" s="87">
        <f t="shared" si="2"/>
        <v>0</v>
      </c>
      <c r="M26" s="339"/>
      <c r="O26" s="18"/>
      <c r="P26" s="18">
        <f t="shared" si="1"/>
        <v>0</v>
      </c>
    </row>
    <row r="27" spans="1:16" ht="55.2" customHeight="1" x14ac:dyDescent="0.3">
      <c r="A27" s="89" t="s">
        <v>23</v>
      </c>
      <c r="B27" s="90"/>
      <c r="C27" s="90"/>
      <c r="D27" s="91"/>
      <c r="E27" s="88" t="str">
        <f t="shared" si="0"/>
        <v/>
      </c>
      <c r="F27" s="131"/>
      <c r="G27" s="170"/>
      <c r="H27" s="171"/>
      <c r="I27" s="85"/>
      <c r="J27" s="86"/>
      <c r="K27" s="136"/>
      <c r="L27" s="87">
        <f t="shared" si="2"/>
        <v>0</v>
      </c>
      <c r="M27" s="339"/>
      <c r="O27" s="18"/>
      <c r="P27" s="18">
        <f t="shared" si="1"/>
        <v>0</v>
      </c>
    </row>
    <row r="28" spans="1:16" ht="55.2" customHeight="1" x14ac:dyDescent="0.3">
      <c r="A28" s="89" t="s">
        <v>23</v>
      </c>
      <c r="B28" s="90"/>
      <c r="C28" s="90"/>
      <c r="D28" s="91"/>
      <c r="E28" s="88" t="str">
        <f t="shared" si="0"/>
        <v/>
      </c>
      <c r="F28" s="131"/>
      <c r="G28" s="170"/>
      <c r="H28" s="171"/>
      <c r="I28" s="85"/>
      <c r="J28" s="86"/>
      <c r="K28" s="136"/>
      <c r="L28" s="87">
        <f t="shared" si="2"/>
        <v>0</v>
      </c>
      <c r="M28" s="339"/>
      <c r="O28" s="18"/>
      <c r="P28" s="18">
        <f t="shared" si="1"/>
        <v>0</v>
      </c>
    </row>
    <row r="29" spans="1:16" ht="55.2" customHeight="1" x14ac:dyDescent="0.3">
      <c r="A29" s="89" t="s">
        <v>23</v>
      </c>
      <c r="B29" s="90"/>
      <c r="C29" s="90"/>
      <c r="D29" s="91"/>
      <c r="E29" s="88" t="str">
        <f t="shared" si="0"/>
        <v/>
      </c>
      <c r="F29" s="131"/>
      <c r="G29" s="170"/>
      <c r="H29" s="171"/>
      <c r="I29" s="85"/>
      <c r="J29" s="86"/>
      <c r="K29" s="136"/>
      <c r="L29" s="87">
        <f t="shared" si="2"/>
        <v>0</v>
      </c>
      <c r="M29" s="339"/>
      <c r="O29" s="18"/>
      <c r="P29" s="18">
        <f t="shared" si="1"/>
        <v>0</v>
      </c>
    </row>
    <row r="30" spans="1:16" ht="55.2" customHeight="1" x14ac:dyDescent="0.3">
      <c r="A30" s="89" t="s">
        <v>23</v>
      </c>
      <c r="B30" s="90"/>
      <c r="C30" s="90"/>
      <c r="D30" s="91"/>
      <c r="E30" s="88" t="str">
        <f t="shared" si="0"/>
        <v/>
      </c>
      <c r="F30" s="131"/>
      <c r="G30" s="170"/>
      <c r="H30" s="171"/>
      <c r="I30" s="85"/>
      <c r="J30" s="86"/>
      <c r="K30" s="136"/>
      <c r="L30" s="87">
        <f t="shared" si="2"/>
        <v>0</v>
      </c>
      <c r="M30" s="339"/>
      <c r="O30" s="18"/>
      <c r="P30" s="18">
        <f t="shared" si="1"/>
        <v>0</v>
      </c>
    </row>
    <row r="31" spans="1:16" ht="55.2" customHeight="1" x14ac:dyDescent="0.3">
      <c r="A31" s="89" t="s">
        <v>23</v>
      </c>
      <c r="B31" s="90"/>
      <c r="C31" s="90"/>
      <c r="D31" s="91"/>
      <c r="E31" s="88" t="str">
        <f t="shared" si="0"/>
        <v/>
      </c>
      <c r="F31" s="131"/>
      <c r="G31" s="170"/>
      <c r="H31" s="171"/>
      <c r="I31" s="85"/>
      <c r="J31" s="86"/>
      <c r="K31" s="136"/>
      <c r="L31" s="87">
        <f t="shared" si="2"/>
        <v>0</v>
      </c>
      <c r="M31" s="339"/>
      <c r="O31" s="18"/>
      <c r="P31" s="18"/>
    </row>
    <row r="32" spans="1:16" ht="55.2" customHeight="1" x14ac:dyDescent="0.3">
      <c r="A32" s="89" t="s">
        <v>23</v>
      </c>
      <c r="B32" s="90"/>
      <c r="C32" s="90"/>
      <c r="D32" s="91"/>
      <c r="E32" s="88" t="str">
        <f t="shared" si="0"/>
        <v/>
      </c>
      <c r="F32" s="131"/>
      <c r="G32" s="170"/>
      <c r="H32" s="171"/>
      <c r="I32" s="85"/>
      <c r="J32" s="86"/>
      <c r="K32" s="136"/>
      <c r="L32" s="87">
        <f t="shared" si="2"/>
        <v>0</v>
      </c>
      <c r="M32" s="339"/>
      <c r="O32" s="18"/>
      <c r="P32" s="18"/>
    </row>
    <row r="33" spans="1:16" ht="55.2" customHeight="1" x14ac:dyDescent="0.3">
      <c r="A33" s="89" t="s">
        <v>23</v>
      </c>
      <c r="B33" s="90"/>
      <c r="C33" s="90"/>
      <c r="D33" s="91"/>
      <c r="E33" s="88" t="str">
        <f t="shared" si="0"/>
        <v/>
      </c>
      <c r="F33" s="131"/>
      <c r="G33" s="170"/>
      <c r="H33" s="171"/>
      <c r="I33" s="85"/>
      <c r="J33" s="86"/>
      <c r="K33" s="136"/>
      <c r="L33" s="87">
        <f t="shared" si="2"/>
        <v>0</v>
      </c>
      <c r="M33" s="339"/>
      <c r="O33" s="18"/>
      <c r="P33" s="18"/>
    </row>
    <row r="34" spans="1:16" ht="55.2" customHeight="1" x14ac:dyDescent="0.3">
      <c r="A34" s="89" t="s">
        <v>23</v>
      </c>
      <c r="B34" s="90"/>
      <c r="C34" s="90"/>
      <c r="D34" s="91"/>
      <c r="E34" s="88" t="str">
        <f t="shared" si="0"/>
        <v/>
      </c>
      <c r="F34" s="131"/>
      <c r="G34" s="170"/>
      <c r="H34" s="171"/>
      <c r="I34" s="85"/>
      <c r="J34" s="86"/>
      <c r="K34" s="136"/>
      <c r="L34" s="87">
        <f t="shared" si="2"/>
        <v>0</v>
      </c>
      <c r="M34" s="339"/>
      <c r="O34" s="18"/>
      <c r="P34" s="18"/>
    </row>
    <row r="35" spans="1:16" ht="55.2" customHeight="1" x14ac:dyDescent="0.3">
      <c r="A35" s="89" t="s">
        <v>23</v>
      </c>
      <c r="B35" s="90"/>
      <c r="C35" s="90"/>
      <c r="D35" s="91"/>
      <c r="E35" s="88" t="str">
        <f t="shared" si="0"/>
        <v/>
      </c>
      <c r="F35" s="131"/>
      <c r="G35" s="170"/>
      <c r="H35" s="171"/>
      <c r="I35" s="85"/>
      <c r="J35" s="86"/>
      <c r="K35" s="136"/>
      <c r="L35" s="87">
        <f t="shared" si="2"/>
        <v>0</v>
      </c>
      <c r="M35" s="339"/>
      <c r="O35" s="18"/>
      <c r="P35" s="18"/>
    </row>
    <row r="36" spans="1:16" ht="55.2" customHeight="1" x14ac:dyDescent="0.3">
      <c r="A36" s="89" t="s">
        <v>23</v>
      </c>
      <c r="B36" s="90"/>
      <c r="C36" s="90"/>
      <c r="D36" s="91"/>
      <c r="E36" s="88" t="str">
        <f t="shared" si="0"/>
        <v/>
      </c>
      <c r="F36" s="131"/>
      <c r="G36" s="170"/>
      <c r="H36" s="171"/>
      <c r="I36" s="85"/>
      <c r="J36" s="86"/>
      <c r="K36" s="136"/>
      <c r="L36" s="87">
        <f t="shared" si="2"/>
        <v>0</v>
      </c>
      <c r="M36" s="339"/>
      <c r="O36" s="18"/>
      <c r="P36" s="18"/>
    </row>
    <row r="37" spans="1:16" ht="55.2" customHeight="1" x14ac:dyDescent="0.3">
      <c r="A37" s="89" t="s">
        <v>23</v>
      </c>
      <c r="B37" s="90"/>
      <c r="C37" s="90"/>
      <c r="D37" s="91"/>
      <c r="E37" s="88" t="str">
        <f t="shared" si="0"/>
        <v/>
      </c>
      <c r="F37" s="131"/>
      <c r="G37" s="170"/>
      <c r="H37" s="171"/>
      <c r="I37" s="85"/>
      <c r="J37" s="86"/>
      <c r="K37" s="136"/>
      <c r="L37" s="87">
        <f t="shared" si="2"/>
        <v>0</v>
      </c>
      <c r="M37" s="339"/>
      <c r="O37" s="18"/>
      <c r="P37" s="18"/>
    </row>
    <row r="38" spans="1:16" ht="55.2" customHeight="1" x14ac:dyDescent="0.3">
      <c r="A38" s="89" t="s">
        <v>23</v>
      </c>
      <c r="B38" s="90"/>
      <c r="C38" s="90"/>
      <c r="D38" s="91"/>
      <c r="E38" s="88" t="str">
        <f t="shared" si="0"/>
        <v/>
      </c>
      <c r="F38" s="131"/>
      <c r="G38" s="170"/>
      <c r="H38" s="171"/>
      <c r="I38" s="85"/>
      <c r="J38" s="86"/>
      <c r="K38" s="136"/>
      <c r="L38" s="87">
        <f t="shared" si="2"/>
        <v>0</v>
      </c>
      <c r="M38" s="339"/>
      <c r="O38" s="18"/>
      <c r="P38" s="18"/>
    </row>
    <row r="39" spans="1:16" ht="55.2" customHeight="1" x14ac:dyDescent="0.3">
      <c r="A39" s="89" t="s">
        <v>23</v>
      </c>
      <c r="B39" s="90"/>
      <c r="C39" s="90"/>
      <c r="D39" s="91"/>
      <c r="E39" s="88" t="str">
        <f t="shared" si="0"/>
        <v/>
      </c>
      <c r="F39" s="131"/>
      <c r="G39" s="170"/>
      <c r="H39" s="171"/>
      <c r="I39" s="85"/>
      <c r="J39" s="86"/>
      <c r="K39" s="136"/>
      <c r="L39" s="87">
        <f t="shared" si="2"/>
        <v>0</v>
      </c>
      <c r="M39" s="339"/>
      <c r="O39" s="18"/>
      <c r="P39" s="18"/>
    </row>
    <row r="40" spans="1:16" ht="55.2" customHeight="1" x14ac:dyDescent="0.3">
      <c r="A40" s="89" t="s">
        <v>23</v>
      </c>
      <c r="B40" s="90"/>
      <c r="C40" s="90"/>
      <c r="D40" s="91"/>
      <c r="E40" s="88" t="str">
        <f t="shared" si="0"/>
        <v/>
      </c>
      <c r="F40" s="131"/>
      <c r="G40" s="170"/>
      <c r="H40" s="171"/>
      <c r="I40" s="85"/>
      <c r="J40" s="86"/>
      <c r="K40" s="136"/>
      <c r="L40" s="87">
        <f t="shared" si="2"/>
        <v>0</v>
      </c>
      <c r="M40" s="339"/>
      <c r="O40" s="18"/>
      <c r="P40" s="18"/>
    </row>
    <row r="41" spans="1:16" ht="55.2" customHeight="1" x14ac:dyDescent="0.3">
      <c r="A41" s="89" t="s">
        <v>23</v>
      </c>
      <c r="B41" s="90"/>
      <c r="C41" s="90"/>
      <c r="D41" s="91"/>
      <c r="E41" s="88" t="str">
        <f t="shared" si="0"/>
        <v/>
      </c>
      <c r="F41" s="131"/>
      <c r="G41" s="170"/>
      <c r="H41" s="171"/>
      <c r="I41" s="85"/>
      <c r="J41" s="86"/>
      <c r="K41" s="136"/>
      <c r="L41" s="87">
        <f t="shared" si="2"/>
        <v>0</v>
      </c>
      <c r="M41" s="339"/>
      <c r="O41" s="18"/>
      <c r="P41" s="18"/>
    </row>
    <row r="42" spans="1:16" ht="55.2" customHeight="1" x14ac:dyDescent="0.3">
      <c r="A42" s="89" t="s">
        <v>23</v>
      </c>
      <c r="B42" s="90"/>
      <c r="C42" s="90"/>
      <c r="D42" s="91"/>
      <c r="E42" s="88" t="str">
        <f t="shared" si="0"/>
        <v/>
      </c>
      <c r="F42" s="131"/>
      <c r="G42" s="170"/>
      <c r="H42" s="171"/>
      <c r="I42" s="85"/>
      <c r="J42" s="86"/>
      <c r="K42" s="136"/>
      <c r="L42" s="87">
        <f t="shared" si="2"/>
        <v>0</v>
      </c>
      <c r="M42" s="339"/>
      <c r="O42" s="18"/>
      <c r="P42" s="18"/>
    </row>
    <row r="43" spans="1:16" ht="55.2" customHeight="1" x14ac:dyDescent="0.3">
      <c r="A43" s="89" t="s">
        <v>23</v>
      </c>
      <c r="B43" s="90"/>
      <c r="C43" s="90"/>
      <c r="D43" s="91"/>
      <c r="E43" s="88" t="str">
        <f t="shared" si="0"/>
        <v/>
      </c>
      <c r="F43" s="131"/>
      <c r="G43" s="170"/>
      <c r="H43" s="171"/>
      <c r="I43" s="85"/>
      <c r="J43" s="86"/>
      <c r="K43" s="136"/>
      <c r="L43" s="87">
        <f t="shared" si="2"/>
        <v>0</v>
      </c>
      <c r="M43" s="339"/>
      <c r="O43" s="18"/>
      <c r="P43" s="18"/>
    </row>
    <row r="44" spans="1:16" ht="55.2" customHeight="1" x14ac:dyDescent="0.3">
      <c r="A44" s="89" t="s">
        <v>23</v>
      </c>
      <c r="B44" s="90"/>
      <c r="C44" s="90"/>
      <c r="D44" s="91"/>
      <c r="E44" s="88" t="str">
        <f t="shared" si="0"/>
        <v/>
      </c>
      <c r="F44" s="131"/>
      <c r="G44" s="170"/>
      <c r="H44" s="171"/>
      <c r="I44" s="85"/>
      <c r="J44" s="86"/>
      <c r="K44" s="136"/>
      <c r="L44" s="87">
        <f t="shared" si="2"/>
        <v>0</v>
      </c>
      <c r="M44" s="339"/>
      <c r="O44" s="18"/>
      <c r="P44" s="18"/>
    </row>
    <row r="45" spans="1:16" ht="55.2" customHeight="1" x14ac:dyDescent="0.3">
      <c r="A45" s="89" t="s">
        <v>23</v>
      </c>
      <c r="B45" s="90"/>
      <c r="C45" s="90"/>
      <c r="D45" s="91"/>
      <c r="E45" s="88" t="str">
        <f t="shared" si="0"/>
        <v/>
      </c>
      <c r="F45" s="131"/>
      <c r="G45" s="170"/>
      <c r="H45" s="171"/>
      <c r="I45" s="85"/>
      <c r="J45" s="86"/>
      <c r="K45" s="136"/>
      <c r="L45" s="87">
        <f t="shared" si="2"/>
        <v>0</v>
      </c>
      <c r="M45" s="339"/>
      <c r="O45" s="18"/>
      <c r="P45" s="18"/>
    </row>
    <row r="46" spans="1:16" ht="55.2" customHeight="1" x14ac:dyDescent="0.3">
      <c r="A46" s="89" t="s">
        <v>23</v>
      </c>
      <c r="B46" s="90"/>
      <c r="C46" s="90"/>
      <c r="D46" s="91"/>
      <c r="E46" s="88" t="str">
        <f t="shared" si="0"/>
        <v/>
      </c>
      <c r="F46" s="131"/>
      <c r="G46" s="170"/>
      <c r="H46" s="171"/>
      <c r="I46" s="85"/>
      <c r="J46" s="86"/>
      <c r="K46" s="136"/>
      <c r="L46" s="87">
        <f t="shared" si="2"/>
        <v>0</v>
      </c>
      <c r="M46" s="339"/>
      <c r="O46" s="18"/>
      <c r="P46" s="18"/>
    </row>
    <row r="47" spans="1:16" ht="55.2" customHeight="1" x14ac:dyDescent="0.3">
      <c r="A47" s="89" t="s">
        <v>23</v>
      </c>
      <c r="B47" s="90"/>
      <c r="C47" s="90"/>
      <c r="D47" s="91"/>
      <c r="E47" s="88" t="str">
        <f t="shared" si="0"/>
        <v/>
      </c>
      <c r="F47" s="131"/>
      <c r="G47" s="170"/>
      <c r="H47" s="171"/>
      <c r="I47" s="85"/>
      <c r="J47" s="86"/>
      <c r="K47" s="136"/>
      <c r="L47" s="87">
        <f t="shared" si="2"/>
        <v>0</v>
      </c>
      <c r="M47" s="339"/>
      <c r="O47" s="18"/>
      <c r="P47" s="18"/>
    </row>
    <row r="48" spans="1:16" ht="55.2" customHeight="1" x14ac:dyDescent="0.3">
      <c r="A48" s="89" t="s">
        <v>23</v>
      </c>
      <c r="B48" s="90"/>
      <c r="C48" s="90"/>
      <c r="D48" s="91"/>
      <c r="E48" s="88" t="str">
        <f t="shared" si="0"/>
        <v/>
      </c>
      <c r="F48" s="131"/>
      <c r="G48" s="170"/>
      <c r="H48" s="171"/>
      <c r="I48" s="85"/>
      <c r="J48" s="86"/>
      <c r="K48" s="136"/>
      <c r="L48" s="87">
        <f t="shared" si="2"/>
        <v>0</v>
      </c>
      <c r="M48" s="339"/>
      <c r="O48" s="18"/>
      <c r="P48" s="18"/>
    </row>
    <row r="49" spans="1:16" ht="55.2" customHeight="1" x14ac:dyDescent="0.3">
      <c r="A49" s="89" t="s">
        <v>23</v>
      </c>
      <c r="B49" s="90"/>
      <c r="C49" s="90"/>
      <c r="D49" s="91"/>
      <c r="E49" s="88" t="str">
        <f t="shared" si="0"/>
        <v/>
      </c>
      <c r="F49" s="131"/>
      <c r="G49" s="170"/>
      <c r="H49" s="171"/>
      <c r="I49" s="85"/>
      <c r="J49" s="86"/>
      <c r="K49" s="136"/>
      <c r="L49" s="87">
        <f t="shared" si="2"/>
        <v>0</v>
      </c>
      <c r="M49" s="339"/>
      <c r="O49" s="18"/>
      <c r="P49" s="18"/>
    </row>
    <row r="50" spans="1:16" ht="55.2" customHeight="1" x14ac:dyDescent="0.3">
      <c r="A50" s="89" t="s">
        <v>23</v>
      </c>
      <c r="B50" s="90"/>
      <c r="C50" s="90"/>
      <c r="D50" s="91"/>
      <c r="E50" s="88" t="str">
        <f t="shared" ref="E50:E81" si="3">IF(D50="","",VLOOKUP(D50,$T$112:$U$116,2))</f>
        <v/>
      </c>
      <c r="F50" s="131"/>
      <c r="G50" s="170"/>
      <c r="H50" s="171"/>
      <c r="I50" s="85"/>
      <c r="J50" s="86"/>
      <c r="K50" s="136"/>
      <c r="L50" s="87">
        <f t="shared" si="2"/>
        <v>0</v>
      </c>
      <c r="M50" s="339"/>
      <c r="O50" s="18"/>
      <c r="P50" s="18"/>
    </row>
    <row r="51" spans="1:16" ht="55.2" customHeight="1" x14ac:dyDescent="0.3">
      <c r="A51" s="89" t="s">
        <v>23</v>
      </c>
      <c r="B51" s="90"/>
      <c r="C51" s="90"/>
      <c r="D51" s="91"/>
      <c r="E51" s="88" t="str">
        <f t="shared" si="3"/>
        <v/>
      </c>
      <c r="F51" s="131"/>
      <c r="G51" s="170"/>
      <c r="H51" s="171"/>
      <c r="I51" s="85"/>
      <c r="J51" s="86"/>
      <c r="K51" s="136"/>
      <c r="L51" s="87">
        <f t="shared" si="2"/>
        <v>0</v>
      </c>
      <c r="M51" s="339"/>
      <c r="O51" s="18"/>
      <c r="P51" s="18"/>
    </row>
    <row r="52" spans="1:16" ht="55.2" customHeight="1" x14ac:dyDescent="0.3">
      <c r="A52" s="89" t="s">
        <v>23</v>
      </c>
      <c r="B52" s="90"/>
      <c r="C52" s="90"/>
      <c r="D52" s="91"/>
      <c r="E52" s="88" t="str">
        <f t="shared" si="3"/>
        <v/>
      </c>
      <c r="F52" s="131"/>
      <c r="G52" s="170"/>
      <c r="H52" s="171"/>
      <c r="I52" s="85"/>
      <c r="J52" s="86"/>
      <c r="K52" s="136"/>
      <c r="L52" s="87">
        <f t="shared" si="2"/>
        <v>0</v>
      </c>
      <c r="M52" s="339"/>
      <c r="O52" s="18"/>
      <c r="P52" s="18"/>
    </row>
    <row r="53" spans="1:16" ht="55.2" customHeight="1" x14ac:dyDescent="0.3">
      <c r="A53" s="89" t="s">
        <v>23</v>
      </c>
      <c r="B53" s="90"/>
      <c r="C53" s="90"/>
      <c r="D53" s="91"/>
      <c r="E53" s="88" t="str">
        <f t="shared" si="3"/>
        <v/>
      </c>
      <c r="F53" s="131"/>
      <c r="G53" s="170"/>
      <c r="H53" s="171"/>
      <c r="I53" s="85"/>
      <c r="J53" s="86"/>
      <c r="K53" s="136"/>
      <c r="L53" s="87">
        <f t="shared" si="2"/>
        <v>0</v>
      </c>
      <c r="M53" s="339"/>
      <c r="O53" s="18"/>
      <c r="P53" s="18"/>
    </row>
    <row r="54" spans="1:16" ht="55.2" customHeight="1" x14ac:dyDescent="0.3">
      <c r="A54" s="89" t="s">
        <v>23</v>
      </c>
      <c r="B54" s="90"/>
      <c r="C54" s="90"/>
      <c r="D54" s="91"/>
      <c r="E54" s="88" t="str">
        <f t="shared" si="3"/>
        <v/>
      </c>
      <c r="F54" s="131"/>
      <c r="G54" s="170"/>
      <c r="H54" s="171"/>
      <c r="I54" s="85"/>
      <c r="J54" s="86"/>
      <c r="K54" s="136"/>
      <c r="L54" s="87">
        <f t="shared" si="2"/>
        <v>0</v>
      </c>
      <c r="M54" s="339"/>
      <c r="O54" s="18"/>
      <c r="P54" s="18"/>
    </row>
    <row r="55" spans="1:16" ht="55.2" customHeight="1" x14ac:dyDescent="0.3">
      <c r="A55" s="89" t="s">
        <v>23</v>
      </c>
      <c r="B55" s="90"/>
      <c r="C55" s="90"/>
      <c r="D55" s="91"/>
      <c r="E55" s="88" t="str">
        <f t="shared" si="3"/>
        <v/>
      </c>
      <c r="F55" s="131"/>
      <c r="G55" s="170"/>
      <c r="H55" s="171"/>
      <c r="I55" s="85"/>
      <c r="J55" s="86"/>
      <c r="K55" s="136"/>
      <c r="L55" s="87">
        <f t="shared" si="2"/>
        <v>0</v>
      </c>
      <c r="M55" s="339"/>
      <c r="O55" s="18"/>
      <c r="P55" s="18"/>
    </row>
    <row r="56" spans="1:16" ht="55.2" customHeight="1" x14ac:dyDescent="0.3">
      <c r="A56" s="89" t="s">
        <v>23</v>
      </c>
      <c r="B56" s="90"/>
      <c r="C56" s="90"/>
      <c r="D56" s="91"/>
      <c r="E56" s="88" t="str">
        <f t="shared" si="3"/>
        <v/>
      </c>
      <c r="F56" s="131"/>
      <c r="G56" s="170"/>
      <c r="H56" s="171"/>
      <c r="I56" s="85"/>
      <c r="J56" s="86"/>
      <c r="K56" s="136"/>
      <c r="L56" s="87">
        <f t="shared" si="2"/>
        <v>0</v>
      </c>
      <c r="M56" s="339"/>
      <c r="O56" s="18"/>
      <c r="P56" s="18"/>
    </row>
    <row r="57" spans="1:16" ht="55.2" customHeight="1" x14ac:dyDescent="0.3">
      <c r="A57" s="89" t="s">
        <v>23</v>
      </c>
      <c r="B57" s="90"/>
      <c r="C57" s="90"/>
      <c r="D57" s="91"/>
      <c r="E57" s="88" t="str">
        <f t="shared" si="3"/>
        <v/>
      </c>
      <c r="F57" s="131"/>
      <c r="G57" s="170"/>
      <c r="H57" s="171"/>
      <c r="I57" s="85"/>
      <c r="J57" s="86"/>
      <c r="K57" s="136"/>
      <c r="L57" s="87">
        <f t="shared" si="2"/>
        <v>0</v>
      </c>
      <c r="M57" s="339"/>
      <c r="O57" s="18"/>
      <c r="P57" s="18"/>
    </row>
    <row r="58" spans="1:16" ht="55.2" customHeight="1" x14ac:dyDescent="0.3">
      <c r="A58" s="89" t="s">
        <v>23</v>
      </c>
      <c r="B58" s="90"/>
      <c r="C58" s="90"/>
      <c r="D58" s="91"/>
      <c r="E58" s="88" t="str">
        <f t="shared" si="3"/>
        <v/>
      </c>
      <c r="F58" s="131"/>
      <c r="G58" s="170"/>
      <c r="H58" s="171"/>
      <c r="I58" s="85"/>
      <c r="J58" s="86"/>
      <c r="K58" s="136"/>
      <c r="L58" s="87">
        <f t="shared" si="2"/>
        <v>0</v>
      </c>
      <c r="M58" s="339"/>
      <c r="O58" s="18"/>
      <c r="P58" s="18"/>
    </row>
    <row r="59" spans="1:16" ht="55.2" customHeight="1" x14ac:dyDescent="0.3">
      <c r="A59" s="89" t="s">
        <v>23</v>
      </c>
      <c r="B59" s="90"/>
      <c r="C59" s="90"/>
      <c r="D59" s="91"/>
      <c r="E59" s="88" t="str">
        <f t="shared" si="3"/>
        <v/>
      </c>
      <c r="F59" s="131"/>
      <c r="G59" s="170"/>
      <c r="H59" s="171"/>
      <c r="I59" s="85"/>
      <c r="J59" s="86"/>
      <c r="K59" s="136"/>
      <c r="L59" s="87">
        <f t="shared" si="2"/>
        <v>0</v>
      </c>
      <c r="M59" s="339"/>
      <c r="O59" s="18"/>
      <c r="P59" s="18"/>
    </row>
    <row r="60" spans="1:16" ht="55.2" customHeight="1" x14ac:dyDescent="0.3">
      <c r="A60" s="89" t="s">
        <v>23</v>
      </c>
      <c r="B60" s="90"/>
      <c r="C60" s="90"/>
      <c r="D60" s="91"/>
      <c r="E60" s="88" t="str">
        <f t="shared" si="3"/>
        <v/>
      </c>
      <c r="F60" s="131"/>
      <c r="G60" s="170"/>
      <c r="H60" s="171"/>
      <c r="I60" s="85"/>
      <c r="J60" s="86"/>
      <c r="K60" s="136"/>
      <c r="L60" s="87">
        <f t="shared" si="2"/>
        <v>0</v>
      </c>
      <c r="M60" s="339"/>
      <c r="O60" s="18"/>
      <c r="P60" s="18"/>
    </row>
    <row r="61" spans="1:16" ht="55.2" customHeight="1" x14ac:dyDescent="0.3">
      <c r="A61" s="89" t="s">
        <v>23</v>
      </c>
      <c r="B61" s="90"/>
      <c r="C61" s="90"/>
      <c r="D61" s="91"/>
      <c r="E61" s="88" t="str">
        <f t="shared" si="3"/>
        <v/>
      </c>
      <c r="F61" s="131"/>
      <c r="G61" s="170"/>
      <c r="H61" s="171"/>
      <c r="I61" s="85"/>
      <c r="J61" s="86"/>
      <c r="K61" s="136"/>
      <c r="L61" s="87">
        <f t="shared" si="2"/>
        <v>0</v>
      </c>
      <c r="M61" s="339"/>
      <c r="O61" s="18"/>
      <c r="P61" s="18"/>
    </row>
    <row r="62" spans="1:16" ht="55.2" customHeight="1" x14ac:dyDescent="0.3">
      <c r="A62" s="89" t="s">
        <v>23</v>
      </c>
      <c r="B62" s="90"/>
      <c r="C62" s="90"/>
      <c r="D62" s="91"/>
      <c r="E62" s="88" t="str">
        <f t="shared" si="3"/>
        <v/>
      </c>
      <c r="F62" s="131"/>
      <c r="G62" s="170"/>
      <c r="H62" s="171"/>
      <c r="I62" s="85"/>
      <c r="J62" s="86"/>
      <c r="K62" s="136"/>
      <c r="L62" s="87">
        <f t="shared" si="2"/>
        <v>0</v>
      </c>
      <c r="M62" s="339"/>
      <c r="O62" s="18"/>
      <c r="P62" s="18"/>
    </row>
    <row r="63" spans="1:16" ht="55.2" customHeight="1" x14ac:dyDescent="0.3">
      <c r="A63" s="89" t="s">
        <v>23</v>
      </c>
      <c r="B63" s="90"/>
      <c r="C63" s="90"/>
      <c r="D63" s="91"/>
      <c r="E63" s="88" t="str">
        <f t="shared" si="3"/>
        <v/>
      </c>
      <c r="F63" s="131"/>
      <c r="G63" s="170"/>
      <c r="H63" s="171"/>
      <c r="I63" s="85"/>
      <c r="J63" s="86"/>
      <c r="K63" s="136"/>
      <c r="L63" s="87">
        <f t="shared" si="2"/>
        <v>0</v>
      </c>
      <c r="M63" s="339"/>
      <c r="O63" s="18"/>
      <c r="P63" s="18"/>
    </row>
    <row r="64" spans="1:16" ht="55.2" customHeight="1" x14ac:dyDescent="0.3">
      <c r="A64" s="89" t="s">
        <v>23</v>
      </c>
      <c r="B64" s="90"/>
      <c r="C64" s="90"/>
      <c r="D64" s="91"/>
      <c r="E64" s="88" t="str">
        <f t="shared" si="3"/>
        <v/>
      </c>
      <c r="F64" s="131"/>
      <c r="G64" s="170"/>
      <c r="H64" s="171"/>
      <c r="I64" s="85"/>
      <c r="J64" s="86"/>
      <c r="K64" s="136"/>
      <c r="L64" s="87">
        <f t="shared" si="2"/>
        <v>0</v>
      </c>
      <c r="M64" s="339"/>
      <c r="O64" s="18"/>
      <c r="P64" s="18"/>
    </row>
    <row r="65" spans="1:16" ht="55.2" customHeight="1" x14ac:dyDescent="0.3">
      <c r="A65" s="89" t="s">
        <v>23</v>
      </c>
      <c r="B65" s="90"/>
      <c r="C65" s="90"/>
      <c r="D65" s="91"/>
      <c r="E65" s="88" t="str">
        <f t="shared" si="3"/>
        <v/>
      </c>
      <c r="F65" s="131"/>
      <c r="G65" s="170"/>
      <c r="H65" s="171"/>
      <c r="I65" s="85"/>
      <c r="J65" s="86"/>
      <c r="K65" s="136"/>
      <c r="L65" s="87">
        <f t="shared" si="2"/>
        <v>0</v>
      </c>
      <c r="M65" s="339"/>
      <c r="O65" s="18"/>
      <c r="P65" s="18"/>
    </row>
    <row r="66" spans="1:16" ht="55.2" customHeight="1" x14ac:dyDescent="0.3">
      <c r="A66" s="89" t="s">
        <v>23</v>
      </c>
      <c r="B66" s="90"/>
      <c r="C66" s="90"/>
      <c r="D66" s="91"/>
      <c r="E66" s="88" t="str">
        <f t="shared" si="3"/>
        <v/>
      </c>
      <c r="F66" s="131"/>
      <c r="G66" s="170"/>
      <c r="H66" s="171"/>
      <c r="I66" s="85"/>
      <c r="J66" s="86"/>
      <c r="K66" s="136"/>
      <c r="L66" s="87">
        <f t="shared" si="2"/>
        <v>0</v>
      </c>
      <c r="M66" s="339"/>
      <c r="O66" s="18"/>
      <c r="P66" s="18"/>
    </row>
    <row r="67" spans="1:16" ht="55.2" customHeight="1" x14ac:dyDescent="0.3">
      <c r="A67" s="89" t="s">
        <v>23</v>
      </c>
      <c r="B67" s="90"/>
      <c r="C67" s="90"/>
      <c r="D67" s="91"/>
      <c r="E67" s="88" t="str">
        <f t="shared" si="3"/>
        <v/>
      </c>
      <c r="F67" s="131"/>
      <c r="G67" s="170"/>
      <c r="H67" s="171"/>
      <c r="I67" s="85"/>
      <c r="J67" s="86"/>
      <c r="K67" s="136"/>
      <c r="L67" s="87">
        <f t="shared" si="2"/>
        <v>0</v>
      </c>
      <c r="M67" s="339"/>
      <c r="O67" s="18"/>
      <c r="P67" s="18"/>
    </row>
    <row r="68" spans="1:16" ht="55.2" customHeight="1" x14ac:dyDescent="0.3">
      <c r="A68" s="89" t="s">
        <v>23</v>
      </c>
      <c r="B68" s="90"/>
      <c r="C68" s="90"/>
      <c r="D68" s="91"/>
      <c r="E68" s="88" t="str">
        <f t="shared" si="3"/>
        <v/>
      </c>
      <c r="F68" s="131"/>
      <c r="G68" s="170"/>
      <c r="H68" s="171"/>
      <c r="I68" s="85"/>
      <c r="J68" s="86"/>
      <c r="K68" s="136"/>
      <c r="L68" s="87">
        <f t="shared" si="2"/>
        <v>0</v>
      </c>
      <c r="M68" s="339"/>
      <c r="O68" s="18"/>
      <c r="P68" s="18"/>
    </row>
    <row r="69" spans="1:16" ht="55.2" customHeight="1" x14ac:dyDescent="0.3">
      <c r="A69" s="89" t="s">
        <v>23</v>
      </c>
      <c r="B69" s="90"/>
      <c r="C69" s="90"/>
      <c r="D69" s="91"/>
      <c r="E69" s="88" t="str">
        <f t="shared" si="3"/>
        <v/>
      </c>
      <c r="F69" s="131"/>
      <c r="G69" s="170"/>
      <c r="H69" s="171"/>
      <c r="I69" s="85"/>
      <c r="J69" s="86"/>
      <c r="K69" s="136"/>
      <c r="L69" s="87">
        <f t="shared" si="2"/>
        <v>0</v>
      </c>
      <c r="M69" s="339"/>
      <c r="O69" s="18"/>
      <c r="P69" s="18"/>
    </row>
    <row r="70" spans="1:16" ht="55.2" customHeight="1" x14ac:dyDescent="0.3">
      <c r="A70" s="89" t="s">
        <v>23</v>
      </c>
      <c r="B70" s="90"/>
      <c r="C70" s="90"/>
      <c r="D70" s="91"/>
      <c r="E70" s="88" t="str">
        <f t="shared" si="3"/>
        <v/>
      </c>
      <c r="F70" s="131"/>
      <c r="G70" s="170"/>
      <c r="H70" s="171"/>
      <c r="I70" s="85"/>
      <c r="J70" s="86"/>
      <c r="K70" s="136"/>
      <c r="L70" s="87">
        <f t="shared" si="2"/>
        <v>0</v>
      </c>
      <c r="M70" s="339"/>
      <c r="O70" s="18"/>
      <c r="P70" s="18"/>
    </row>
    <row r="71" spans="1:16" ht="55.2" customHeight="1" x14ac:dyDescent="0.3">
      <c r="A71" s="89" t="s">
        <v>23</v>
      </c>
      <c r="B71" s="90"/>
      <c r="C71" s="90"/>
      <c r="D71" s="91"/>
      <c r="E71" s="88" t="str">
        <f t="shared" si="3"/>
        <v/>
      </c>
      <c r="F71" s="131"/>
      <c r="G71" s="170"/>
      <c r="H71" s="171"/>
      <c r="I71" s="85"/>
      <c r="J71" s="86"/>
      <c r="K71" s="136"/>
      <c r="L71" s="87">
        <f t="shared" si="2"/>
        <v>0</v>
      </c>
      <c r="M71" s="339"/>
      <c r="O71" s="18"/>
      <c r="P71" s="18"/>
    </row>
    <row r="72" spans="1:16" ht="55.2" customHeight="1" x14ac:dyDescent="0.3">
      <c r="A72" s="89" t="s">
        <v>23</v>
      </c>
      <c r="B72" s="90"/>
      <c r="C72" s="90"/>
      <c r="D72" s="91"/>
      <c r="E72" s="88" t="str">
        <f t="shared" si="3"/>
        <v/>
      </c>
      <c r="F72" s="131"/>
      <c r="G72" s="170"/>
      <c r="H72" s="171"/>
      <c r="I72" s="85"/>
      <c r="J72" s="86"/>
      <c r="K72" s="136"/>
      <c r="L72" s="87">
        <f t="shared" si="2"/>
        <v>0</v>
      </c>
      <c r="M72" s="339"/>
      <c r="O72" s="18"/>
      <c r="P72" s="18"/>
    </row>
    <row r="73" spans="1:16" ht="55.2" customHeight="1" x14ac:dyDescent="0.3">
      <c r="A73" s="89" t="s">
        <v>23</v>
      </c>
      <c r="B73" s="90"/>
      <c r="C73" s="90"/>
      <c r="D73" s="91"/>
      <c r="E73" s="88" t="str">
        <f t="shared" si="3"/>
        <v/>
      </c>
      <c r="F73" s="131"/>
      <c r="G73" s="170"/>
      <c r="H73" s="171"/>
      <c r="I73" s="85"/>
      <c r="J73" s="86"/>
      <c r="K73" s="136"/>
      <c r="L73" s="87">
        <f t="shared" si="2"/>
        <v>0</v>
      </c>
      <c r="M73" s="339"/>
      <c r="O73" s="18"/>
      <c r="P73" s="18"/>
    </row>
    <row r="74" spans="1:16" ht="55.2" customHeight="1" x14ac:dyDescent="0.3">
      <c r="A74" s="89" t="s">
        <v>23</v>
      </c>
      <c r="B74" s="90"/>
      <c r="C74" s="90"/>
      <c r="D74" s="91"/>
      <c r="E74" s="88" t="str">
        <f t="shared" si="3"/>
        <v/>
      </c>
      <c r="F74" s="131"/>
      <c r="G74" s="170"/>
      <c r="H74" s="171"/>
      <c r="I74" s="85"/>
      <c r="J74" s="86"/>
      <c r="K74" s="136"/>
      <c r="L74" s="87">
        <f t="shared" si="2"/>
        <v>0</v>
      </c>
      <c r="M74" s="339"/>
      <c r="O74" s="18"/>
      <c r="P74" s="18"/>
    </row>
    <row r="75" spans="1:16" ht="55.2" customHeight="1" x14ac:dyDescent="0.3">
      <c r="A75" s="89" t="s">
        <v>23</v>
      </c>
      <c r="B75" s="90"/>
      <c r="C75" s="90"/>
      <c r="D75" s="91"/>
      <c r="E75" s="88" t="str">
        <f t="shared" si="3"/>
        <v/>
      </c>
      <c r="F75" s="131"/>
      <c r="G75" s="170"/>
      <c r="H75" s="171"/>
      <c r="I75" s="85"/>
      <c r="J75" s="86"/>
      <c r="K75" s="136"/>
      <c r="L75" s="87">
        <f t="shared" si="2"/>
        <v>0</v>
      </c>
      <c r="M75" s="339"/>
      <c r="O75" s="18"/>
      <c r="P75" s="18"/>
    </row>
    <row r="76" spans="1:16" ht="55.2" customHeight="1" x14ac:dyDescent="0.3">
      <c r="A76" s="89" t="s">
        <v>23</v>
      </c>
      <c r="B76" s="90"/>
      <c r="C76" s="90"/>
      <c r="D76" s="91"/>
      <c r="E76" s="88" t="str">
        <f t="shared" si="3"/>
        <v/>
      </c>
      <c r="F76" s="131"/>
      <c r="G76" s="170"/>
      <c r="H76" s="171"/>
      <c r="I76" s="85"/>
      <c r="J76" s="86"/>
      <c r="K76" s="136"/>
      <c r="L76" s="87">
        <f t="shared" si="2"/>
        <v>0</v>
      </c>
      <c r="M76" s="339"/>
      <c r="O76" s="18"/>
      <c r="P76" s="18"/>
    </row>
    <row r="77" spans="1:16" ht="55.2" customHeight="1" x14ac:dyDescent="0.3">
      <c r="A77" s="89" t="s">
        <v>23</v>
      </c>
      <c r="B77" s="90"/>
      <c r="C77" s="90"/>
      <c r="D77" s="91"/>
      <c r="E77" s="88" t="str">
        <f t="shared" si="3"/>
        <v/>
      </c>
      <c r="F77" s="131"/>
      <c r="G77" s="170"/>
      <c r="H77" s="171"/>
      <c r="I77" s="85"/>
      <c r="J77" s="86"/>
      <c r="K77" s="136"/>
      <c r="L77" s="87">
        <f t="shared" si="2"/>
        <v>0</v>
      </c>
      <c r="M77" s="339"/>
      <c r="O77" s="18"/>
      <c r="P77" s="18"/>
    </row>
    <row r="78" spans="1:16" ht="55.2" customHeight="1" x14ac:dyDescent="0.3">
      <c r="A78" s="89" t="s">
        <v>23</v>
      </c>
      <c r="B78" s="90"/>
      <c r="C78" s="90"/>
      <c r="D78" s="91"/>
      <c r="E78" s="88" t="str">
        <f t="shared" si="3"/>
        <v/>
      </c>
      <c r="F78" s="131"/>
      <c r="G78" s="170"/>
      <c r="H78" s="171"/>
      <c r="I78" s="85"/>
      <c r="J78" s="86"/>
      <c r="K78" s="136"/>
      <c r="L78" s="87">
        <f t="shared" si="2"/>
        <v>0</v>
      </c>
      <c r="M78" s="339"/>
      <c r="O78" s="18"/>
      <c r="P78" s="18"/>
    </row>
    <row r="79" spans="1:16" ht="55.2" customHeight="1" x14ac:dyDescent="0.3">
      <c r="A79" s="89" t="s">
        <v>23</v>
      </c>
      <c r="B79" s="90"/>
      <c r="C79" s="90"/>
      <c r="D79" s="91"/>
      <c r="E79" s="88" t="str">
        <f t="shared" si="3"/>
        <v/>
      </c>
      <c r="F79" s="131"/>
      <c r="G79" s="170"/>
      <c r="H79" s="171"/>
      <c r="I79" s="85"/>
      <c r="J79" s="86"/>
      <c r="K79" s="136"/>
      <c r="L79" s="87">
        <f t="shared" si="2"/>
        <v>0</v>
      </c>
      <c r="M79" s="339"/>
      <c r="O79" s="18"/>
      <c r="P79" s="18"/>
    </row>
    <row r="80" spans="1:16" ht="55.2" customHeight="1" x14ac:dyDescent="0.3">
      <c r="A80" s="89" t="s">
        <v>23</v>
      </c>
      <c r="B80" s="90"/>
      <c r="C80" s="90"/>
      <c r="D80" s="91"/>
      <c r="E80" s="88" t="str">
        <f t="shared" si="3"/>
        <v/>
      </c>
      <c r="F80" s="131"/>
      <c r="G80" s="170"/>
      <c r="H80" s="171"/>
      <c r="I80" s="85"/>
      <c r="J80" s="86"/>
      <c r="K80" s="136"/>
      <c r="L80" s="87">
        <f t="shared" si="2"/>
        <v>0</v>
      </c>
      <c r="M80" s="339"/>
      <c r="O80" s="18"/>
      <c r="P80" s="18"/>
    </row>
    <row r="81" spans="1:16" ht="55.2" customHeight="1" x14ac:dyDescent="0.3">
      <c r="A81" s="89" t="s">
        <v>23</v>
      </c>
      <c r="B81" s="90"/>
      <c r="C81" s="90"/>
      <c r="D81" s="91"/>
      <c r="E81" s="88" t="str">
        <f t="shared" si="3"/>
        <v/>
      </c>
      <c r="F81" s="131"/>
      <c r="G81" s="170"/>
      <c r="H81" s="171"/>
      <c r="I81" s="85"/>
      <c r="J81" s="86"/>
      <c r="K81" s="136"/>
      <c r="L81" s="87">
        <f t="shared" si="2"/>
        <v>0</v>
      </c>
      <c r="M81" s="339"/>
      <c r="O81" s="18"/>
      <c r="P81" s="18"/>
    </row>
    <row r="82" spans="1:16" ht="55.2" customHeight="1" x14ac:dyDescent="0.3">
      <c r="A82" s="89" t="s">
        <v>23</v>
      </c>
      <c r="B82" s="90"/>
      <c r="C82" s="90"/>
      <c r="D82" s="91"/>
      <c r="E82" s="88" t="str">
        <f t="shared" ref="E82:E100" si="4">IF(D82="","",VLOOKUP(D82,$T$112:$U$116,2))</f>
        <v/>
      </c>
      <c r="F82" s="131"/>
      <c r="G82" s="170"/>
      <c r="H82" s="171"/>
      <c r="I82" s="85"/>
      <c r="J82" s="86"/>
      <c r="K82" s="136"/>
      <c r="L82" s="87">
        <f t="shared" si="2"/>
        <v>0</v>
      </c>
      <c r="M82" s="339"/>
      <c r="O82" s="18"/>
      <c r="P82" s="18"/>
    </row>
    <row r="83" spans="1:16" ht="55.2" customHeight="1" x14ac:dyDescent="0.3">
      <c r="A83" s="89" t="s">
        <v>23</v>
      </c>
      <c r="B83" s="90"/>
      <c r="C83" s="90"/>
      <c r="D83" s="91"/>
      <c r="E83" s="88" t="str">
        <f t="shared" si="4"/>
        <v/>
      </c>
      <c r="F83" s="131"/>
      <c r="G83" s="170"/>
      <c r="H83" s="171"/>
      <c r="I83" s="85"/>
      <c r="J83" s="86"/>
      <c r="K83" s="136"/>
      <c r="L83" s="87">
        <f t="shared" si="2"/>
        <v>0</v>
      </c>
      <c r="M83" s="339"/>
      <c r="O83" s="18"/>
      <c r="P83" s="18"/>
    </row>
    <row r="84" spans="1:16" ht="55.2" customHeight="1" x14ac:dyDescent="0.3">
      <c r="A84" s="89" t="s">
        <v>23</v>
      </c>
      <c r="B84" s="90"/>
      <c r="C84" s="90"/>
      <c r="D84" s="91"/>
      <c r="E84" s="88" t="str">
        <f t="shared" si="4"/>
        <v/>
      </c>
      <c r="F84" s="131"/>
      <c r="G84" s="170"/>
      <c r="H84" s="171"/>
      <c r="I84" s="85"/>
      <c r="J84" s="86"/>
      <c r="K84" s="136"/>
      <c r="L84" s="87">
        <f t="shared" si="2"/>
        <v>0</v>
      </c>
      <c r="M84" s="339"/>
      <c r="O84" s="18"/>
      <c r="P84" s="18"/>
    </row>
    <row r="85" spans="1:16" ht="55.2" customHeight="1" x14ac:dyDescent="0.3">
      <c r="A85" s="89" t="s">
        <v>23</v>
      </c>
      <c r="B85" s="90"/>
      <c r="C85" s="90"/>
      <c r="D85" s="91"/>
      <c r="E85" s="88" t="str">
        <f t="shared" si="4"/>
        <v/>
      </c>
      <c r="F85" s="131"/>
      <c r="G85" s="170"/>
      <c r="H85" s="171"/>
      <c r="I85" s="85"/>
      <c r="J85" s="86"/>
      <c r="K85" s="136"/>
      <c r="L85" s="87">
        <f t="shared" si="2"/>
        <v>0</v>
      </c>
      <c r="M85" s="339"/>
      <c r="O85" s="18"/>
      <c r="P85" s="18"/>
    </row>
    <row r="86" spans="1:16" ht="55.2" customHeight="1" x14ac:dyDescent="0.3">
      <c r="A86" s="89" t="s">
        <v>23</v>
      </c>
      <c r="B86" s="90"/>
      <c r="C86" s="90"/>
      <c r="D86" s="91"/>
      <c r="E86" s="88" t="str">
        <f t="shared" si="4"/>
        <v/>
      </c>
      <c r="F86" s="131"/>
      <c r="G86" s="170"/>
      <c r="H86" s="171"/>
      <c r="I86" s="85"/>
      <c r="J86" s="86"/>
      <c r="K86" s="136"/>
      <c r="L86" s="87">
        <f t="shared" si="2"/>
        <v>0</v>
      </c>
      <c r="M86" s="339"/>
      <c r="O86" s="18"/>
      <c r="P86" s="18"/>
    </row>
    <row r="87" spans="1:16" ht="55.2" customHeight="1" x14ac:dyDescent="0.3">
      <c r="A87" s="89" t="s">
        <v>23</v>
      </c>
      <c r="B87" s="90"/>
      <c r="C87" s="90"/>
      <c r="D87" s="91"/>
      <c r="E87" s="88" t="str">
        <f t="shared" si="4"/>
        <v/>
      </c>
      <c r="F87" s="131"/>
      <c r="G87" s="170"/>
      <c r="H87" s="171"/>
      <c r="I87" s="85"/>
      <c r="J87" s="86"/>
      <c r="K87" s="136"/>
      <c r="L87" s="87">
        <f t="shared" si="2"/>
        <v>0</v>
      </c>
      <c r="M87" s="339"/>
      <c r="O87" s="18"/>
      <c r="P87" s="18"/>
    </row>
    <row r="88" spans="1:16" ht="55.2" customHeight="1" x14ac:dyDescent="0.3">
      <c r="A88" s="89" t="s">
        <v>23</v>
      </c>
      <c r="B88" s="90"/>
      <c r="C88" s="90"/>
      <c r="D88" s="91"/>
      <c r="E88" s="88" t="str">
        <f t="shared" si="4"/>
        <v/>
      </c>
      <c r="F88" s="131"/>
      <c r="G88" s="170"/>
      <c r="H88" s="171"/>
      <c r="I88" s="85"/>
      <c r="J88" s="86"/>
      <c r="K88" s="136"/>
      <c r="L88" s="87">
        <f t="shared" si="2"/>
        <v>0</v>
      </c>
      <c r="M88" s="339"/>
      <c r="O88" s="18"/>
      <c r="P88" s="18"/>
    </row>
    <row r="89" spans="1:16" ht="55.2" customHeight="1" x14ac:dyDescent="0.3">
      <c r="A89" s="89" t="s">
        <v>23</v>
      </c>
      <c r="B89" s="90"/>
      <c r="C89" s="90"/>
      <c r="D89" s="91"/>
      <c r="E89" s="88" t="str">
        <f t="shared" si="4"/>
        <v/>
      </c>
      <c r="F89" s="131"/>
      <c r="G89" s="170"/>
      <c r="H89" s="171"/>
      <c r="I89" s="85"/>
      <c r="J89" s="86"/>
      <c r="K89" s="136"/>
      <c r="L89" s="87">
        <f t="shared" si="2"/>
        <v>0</v>
      </c>
      <c r="M89" s="339"/>
      <c r="O89" s="18"/>
      <c r="P89" s="18"/>
    </row>
    <row r="90" spans="1:16" ht="55.2" customHeight="1" x14ac:dyDescent="0.3">
      <c r="A90" s="89" t="s">
        <v>23</v>
      </c>
      <c r="B90" s="90"/>
      <c r="C90" s="90"/>
      <c r="D90" s="91"/>
      <c r="E90" s="88" t="str">
        <f t="shared" si="4"/>
        <v/>
      </c>
      <c r="F90" s="131"/>
      <c r="G90" s="170"/>
      <c r="H90" s="171"/>
      <c r="I90" s="85"/>
      <c r="J90" s="86"/>
      <c r="K90" s="136"/>
      <c r="L90" s="87">
        <f t="shared" si="2"/>
        <v>0</v>
      </c>
      <c r="M90" s="339"/>
      <c r="O90" s="18"/>
      <c r="P90" s="18"/>
    </row>
    <row r="91" spans="1:16" ht="55.2" customHeight="1" x14ac:dyDescent="0.3">
      <c r="A91" s="89" t="s">
        <v>23</v>
      </c>
      <c r="B91" s="90"/>
      <c r="C91" s="90"/>
      <c r="D91" s="91"/>
      <c r="E91" s="88" t="str">
        <f t="shared" si="4"/>
        <v/>
      </c>
      <c r="F91" s="131"/>
      <c r="G91" s="170"/>
      <c r="H91" s="171"/>
      <c r="I91" s="85"/>
      <c r="J91" s="86"/>
      <c r="K91" s="136"/>
      <c r="L91" s="87">
        <f t="shared" si="2"/>
        <v>0</v>
      </c>
      <c r="M91" s="339"/>
      <c r="O91" s="18"/>
      <c r="P91" s="18"/>
    </row>
    <row r="92" spans="1:16" ht="55.2" customHeight="1" x14ac:dyDescent="0.3">
      <c r="A92" s="89" t="s">
        <v>23</v>
      </c>
      <c r="B92" s="90"/>
      <c r="C92" s="90"/>
      <c r="D92" s="91"/>
      <c r="E92" s="88" t="str">
        <f t="shared" si="4"/>
        <v/>
      </c>
      <c r="F92" s="131"/>
      <c r="G92" s="170"/>
      <c r="H92" s="171"/>
      <c r="I92" s="85"/>
      <c r="J92" s="86"/>
      <c r="K92" s="136"/>
      <c r="L92" s="87">
        <f t="shared" si="2"/>
        <v>0</v>
      </c>
      <c r="M92" s="339"/>
      <c r="O92" s="18"/>
      <c r="P92" s="18"/>
    </row>
    <row r="93" spans="1:16" ht="55.2" customHeight="1" x14ac:dyDescent="0.3">
      <c r="A93" s="89" t="s">
        <v>23</v>
      </c>
      <c r="B93" s="90"/>
      <c r="C93" s="90"/>
      <c r="D93" s="91"/>
      <c r="E93" s="88" t="str">
        <f t="shared" si="4"/>
        <v/>
      </c>
      <c r="F93" s="131"/>
      <c r="G93" s="170"/>
      <c r="H93" s="171"/>
      <c r="I93" s="85"/>
      <c r="J93" s="86"/>
      <c r="K93" s="136"/>
      <c r="L93" s="87">
        <f t="shared" si="2"/>
        <v>0</v>
      </c>
      <c r="M93" s="339"/>
      <c r="O93" s="18"/>
      <c r="P93" s="18"/>
    </row>
    <row r="94" spans="1:16" ht="55.2" customHeight="1" x14ac:dyDescent="0.3">
      <c r="A94" s="89" t="s">
        <v>23</v>
      </c>
      <c r="B94" s="90"/>
      <c r="C94" s="90"/>
      <c r="D94" s="91"/>
      <c r="E94" s="88" t="str">
        <f t="shared" si="4"/>
        <v/>
      </c>
      <c r="F94" s="131"/>
      <c r="G94" s="170"/>
      <c r="H94" s="171"/>
      <c r="I94" s="85"/>
      <c r="J94" s="86"/>
      <c r="K94" s="136"/>
      <c r="L94" s="87">
        <f t="shared" si="2"/>
        <v>0</v>
      </c>
      <c r="M94" s="339"/>
      <c r="O94" s="18"/>
      <c r="P94" s="18"/>
    </row>
    <row r="95" spans="1:16" ht="55.2" customHeight="1" x14ac:dyDescent="0.3">
      <c r="A95" s="89" t="s">
        <v>23</v>
      </c>
      <c r="B95" s="90"/>
      <c r="C95" s="90"/>
      <c r="D95" s="91"/>
      <c r="E95" s="88" t="str">
        <f t="shared" si="4"/>
        <v/>
      </c>
      <c r="F95" s="131"/>
      <c r="G95" s="170"/>
      <c r="H95" s="171"/>
      <c r="I95" s="85"/>
      <c r="J95" s="86"/>
      <c r="K95" s="136"/>
      <c r="L95" s="87">
        <f t="shared" si="2"/>
        <v>0</v>
      </c>
      <c r="M95" s="339"/>
      <c r="O95" s="18"/>
      <c r="P95" s="18"/>
    </row>
    <row r="96" spans="1:16" ht="55.2" customHeight="1" x14ac:dyDescent="0.3">
      <c r="A96" s="89" t="s">
        <v>23</v>
      </c>
      <c r="B96" s="90"/>
      <c r="C96" s="90"/>
      <c r="D96" s="91"/>
      <c r="E96" s="88" t="str">
        <f t="shared" si="4"/>
        <v/>
      </c>
      <c r="F96" s="131"/>
      <c r="G96" s="170"/>
      <c r="H96" s="171"/>
      <c r="I96" s="85"/>
      <c r="J96" s="86"/>
      <c r="K96" s="136"/>
      <c r="L96" s="87">
        <f t="shared" si="2"/>
        <v>0</v>
      </c>
      <c r="M96" s="339"/>
      <c r="O96" s="18"/>
      <c r="P96" s="18"/>
    </row>
    <row r="97" spans="1:31" ht="55.2" customHeight="1" x14ac:dyDescent="0.3">
      <c r="A97" s="89" t="s">
        <v>23</v>
      </c>
      <c r="B97" s="90"/>
      <c r="C97" s="90"/>
      <c r="D97" s="91"/>
      <c r="E97" s="88" t="str">
        <f t="shared" si="4"/>
        <v/>
      </c>
      <c r="F97" s="131"/>
      <c r="G97" s="170"/>
      <c r="H97" s="171"/>
      <c r="I97" s="85"/>
      <c r="J97" s="86"/>
      <c r="K97" s="136"/>
      <c r="L97" s="87">
        <f t="shared" si="2"/>
        <v>0</v>
      </c>
      <c r="M97" s="339"/>
      <c r="O97" s="18"/>
      <c r="P97" s="18"/>
    </row>
    <row r="98" spans="1:31" ht="55.2" customHeight="1" x14ac:dyDescent="0.3">
      <c r="A98" s="89" t="s">
        <v>23</v>
      </c>
      <c r="B98" s="90"/>
      <c r="C98" s="90"/>
      <c r="D98" s="91"/>
      <c r="E98" s="88" t="str">
        <f t="shared" si="4"/>
        <v/>
      </c>
      <c r="F98" s="131"/>
      <c r="G98" s="170"/>
      <c r="H98" s="171"/>
      <c r="I98" s="85"/>
      <c r="J98" s="86"/>
      <c r="K98" s="136"/>
      <c r="L98" s="87">
        <f t="shared" si="2"/>
        <v>0</v>
      </c>
      <c r="M98" s="339"/>
      <c r="O98" s="18"/>
      <c r="P98" s="18">
        <f t="shared" ref="P98" si="5">I98*K98</f>
        <v>0</v>
      </c>
    </row>
    <row r="99" spans="1:31" ht="55.2" customHeight="1" x14ac:dyDescent="0.3">
      <c r="A99" s="89" t="s">
        <v>23</v>
      </c>
      <c r="B99" s="90"/>
      <c r="C99" s="90"/>
      <c r="D99" s="91"/>
      <c r="E99" s="88" t="str">
        <f t="shared" si="4"/>
        <v/>
      </c>
      <c r="F99" s="131"/>
      <c r="G99" s="170"/>
      <c r="H99" s="171"/>
      <c r="I99" s="85"/>
      <c r="J99" s="86"/>
      <c r="K99" s="136"/>
      <c r="L99" s="87">
        <f t="shared" ref="L99" si="6">IF(D99="",0,IF(OR(D99=$O$1,D99=$O$2),I99*J99*K99,I99*J99))</f>
        <v>0</v>
      </c>
      <c r="M99" s="339"/>
      <c r="O99" s="18"/>
      <c r="P99" s="18">
        <f t="shared" ref="P99" si="7">I99*K99</f>
        <v>0</v>
      </c>
    </row>
    <row r="100" spans="1:31" ht="55.2" customHeight="1" x14ac:dyDescent="0.3">
      <c r="A100" s="89" t="s">
        <v>23</v>
      </c>
      <c r="B100" s="90"/>
      <c r="C100" s="90"/>
      <c r="D100" s="91"/>
      <c r="E100" s="88" t="str">
        <f t="shared" si="4"/>
        <v/>
      </c>
      <c r="F100" s="131"/>
      <c r="G100" s="170"/>
      <c r="H100" s="171"/>
      <c r="I100" s="85"/>
      <c r="J100" s="86"/>
      <c r="K100" s="136"/>
      <c r="L100" s="87">
        <f t="shared" si="2"/>
        <v>0</v>
      </c>
      <c r="M100" s="191"/>
      <c r="O100" s="18"/>
      <c r="P100" s="18">
        <f t="shared" si="1"/>
        <v>0</v>
      </c>
    </row>
    <row r="101" spans="1:31" ht="27" x14ac:dyDescent="0.3">
      <c r="S101" s="59"/>
      <c r="T101" s="60"/>
      <c r="U101" s="60"/>
      <c r="V101" s="61"/>
      <c r="W101" s="352" t="s">
        <v>17</v>
      </c>
      <c r="X101" s="353"/>
      <c r="Y101" s="164" t="s">
        <v>13</v>
      </c>
      <c r="Z101" s="68" t="s">
        <v>18</v>
      </c>
      <c r="AA101" s="68"/>
      <c r="AB101" s="68" t="s">
        <v>19</v>
      </c>
      <c r="AC101" s="67"/>
      <c r="AD101" s="67"/>
    </row>
    <row r="102" spans="1:31" ht="39.75" customHeight="1" x14ac:dyDescent="0.3">
      <c r="S102" s="18"/>
      <c r="T102" s="37"/>
      <c r="U102" s="37"/>
      <c r="V102" s="38"/>
      <c r="W102" s="75" t="str">
        <f>U112</f>
        <v>Κόστος προσωπικού</v>
      </c>
      <c r="X102" s="75" t="str">
        <f>U113</f>
        <v>Επαγγελματίες</v>
      </c>
      <c r="Y102" s="75" t="s">
        <v>13</v>
      </c>
      <c r="Z102" s="75" t="s">
        <v>12</v>
      </c>
      <c r="AA102" s="158" t="s">
        <v>94</v>
      </c>
      <c r="AB102" s="68" t="s">
        <v>19</v>
      </c>
      <c r="AC102" s="68" t="s">
        <v>56</v>
      </c>
      <c r="AD102" s="68" t="s">
        <v>57</v>
      </c>
      <c r="AE102" s="76"/>
    </row>
    <row r="103" spans="1:31" ht="14.25" customHeight="1" x14ac:dyDescent="0.3">
      <c r="S103" s="37"/>
      <c r="T103" s="77"/>
      <c r="U103" s="18"/>
      <c r="V103" s="38"/>
      <c r="W103" s="75" t="s">
        <v>0</v>
      </c>
      <c r="X103" s="75" t="s">
        <v>1</v>
      </c>
      <c r="Y103" s="75" t="s">
        <v>2</v>
      </c>
      <c r="Z103" s="75" t="s">
        <v>4</v>
      </c>
      <c r="AA103" s="75" t="s">
        <v>6</v>
      </c>
      <c r="AB103" s="75" t="s">
        <v>16</v>
      </c>
      <c r="AC103" s="75"/>
      <c r="AD103" s="75"/>
      <c r="AE103" s="76"/>
    </row>
    <row r="104" spans="1:31" ht="14.25" customHeight="1" x14ac:dyDescent="0.3">
      <c r="S104" s="37">
        <f>SUMIFS($L$18:$L$100, $D$18:$D$100, "A1")</f>
        <v>0</v>
      </c>
      <c r="T104" s="79" t="s">
        <v>0</v>
      </c>
      <c r="U104" s="80"/>
      <c r="V104" s="81" t="str">
        <f t="shared" ref="V104:V113" si="8">P1</f>
        <v>Π.Ε.-2.1</v>
      </c>
      <c r="W104" s="82">
        <f>ROUND(SUMIFS($L$18:$L$100, $D$18:$D$100,W$103,$B$18:$B$100,$V104),2)</f>
        <v>0</v>
      </c>
      <c r="X104" s="82">
        <f t="shared" ref="W104:AA113" si="9">ROUND(SUMIFS($L$18:$L$100, $D$18:$D$100,X$103,$B$18:$B$100,$V104),2)</f>
        <v>0</v>
      </c>
      <c r="Y104" s="82">
        <f t="shared" si="9"/>
        <v>0</v>
      </c>
      <c r="Z104" s="82">
        <f t="shared" si="9"/>
        <v>0</v>
      </c>
      <c r="AA104" s="82">
        <f t="shared" si="9"/>
        <v>0</v>
      </c>
      <c r="AB104" s="82">
        <f>ROUND(SUM(W104:AA104)*0.07,2)</f>
        <v>0</v>
      </c>
      <c r="AC104" s="82">
        <f t="shared" ref="AC104:AC113" si="10">SUMIFS($P$18:$P$100, $D$18:$D$100,$T$104,$B$18:$B$100,$V104)</f>
        <v>0</v>
      </c>
      <c r="AD104" s="82">
        <f t="shared" ref="AD104:AD113" si="11">SUMIFS($P$18:$P$100, $D$18:$D$100,$T$105,$B$18:$B$100,$V104)</f>
        <v>0</v>
      </c>
      <c r="AE104" s="81" t="str">
        <f t="shared" ref="AE104:AE113" si="12">V104</f>
        <v>Π.Ε.-2.1</v>
      </c>
    </row>
    <row r="105" spans="1:31" ht="14.25" customHeight="1" x14ac:dyDescent="0.3">
      <c r="S105" s="37">
        <f>SUMIFS($L$18:$L$100, $D$18:$D$100, "A2")</f>
        <v>0</v>
      </c>
      <c r="T105" s="79" t="s">
        <v>1</v>
      </c>
      <c r="U105" s="80"/>
      <c r="V105" s="81" t="str">
        <f t="shared" si="8"/>
        <v>Π.Ε.-2.2</v>
      </c>
      <c r="W105" s="82">
        <f t="shared" si="9"/>
        <v>0</v>
      </c>
      <c r="X105" s="82">
        <f t="shared" si="9"/>
        <v>0</v>
      </c>
      <c r="Y105" s="82">
        <f t="shared" si="9"/>
        <v>0</v>
      </c>
      <c r="Z105" s="82">
        <f t="shared" si="9"/>
        <v>0</v>
      </c>
      <c r="AA105" s="82">
        <f t="shared" si="9"/>
        <v>0</v>
      </c>
      <c r="AB105" s="82">
        <f t="shared" ref="AB105:AB113" si="13">ROUND(SUM(W105:AA105)*0.07,2)</f>
        <v>0</v>
      </c>
      <c r="AC105" s="82">
        <f t="shared" si="10"/>
        <v>0</v>
      </c>
      <c r="AD105" s="82">
        <f t="shared" si="11"/>
        <v>0</v>
      </c>
      <c r="AE105" s="81" t="str">
        <f t="shared" si="12"/>
        <v>Π.Ε.-2.2</v>
      </c>
    </row>
    <row r="106" spans="1:31" ht="14.25" customHeight="1" x14ac:dyDescent="0.3">
      <c r="S106" s="37">
        <f>SUMIFS($L$18:$L$100, $D$18:$D$100, "B1")</f>
        <v>0</v>
      </c>
      <c r="T106" s="79" t="s">
        <v>2</v>
      </c>
      <c r="U106" s="80"/>
      <c r="V106" s="81" t="str">
        <f t="shared" si="8"/>
        <v>Π.Ε.-2.3</v>
      </c>
      <c r="W106" s="82">
        <f t="shared" si="9"/>
        <v>0</v>
      </c>
      <c r="X106" s="82">
        <f t="shared" si="9"/>
        <v>0</v>
      </c>
      <c r="Y106" s="82">
        <f t="shared" si="9"/>
        <v>0</v>
      </c>
      <c r="Z106" s="82">
        <f t="shared" si="9"/>
        <v>0</v>
      </c>
      <c r="AA106" s="82">
        <f t="shared" si="9"/>
        <v>0</v>
      </c>
      <c r="AB106" s="82">
        <f t="shared" si="13"/>
        <v>0</v>
      </c>
      <c r="AC106" s="82">
        <f t="shared" si="10"/>
        <v>0</v>
      </c>
      <c r="AD106" s="82">
        <f t="shared" si="11"/>
        <v>0</v>
      </c>
      <c r="AE106" s="81" t="str">
        <f t="shared" si="12"/>
        <v>Π.Ε.-2.3</v>
      </c>
    </row>
    <row r="107" spans="1:31" ht="14.25" customHeight="1" x14ac:dyDescent="0.3">
      <c r="S107" s="37">
        <f>SUMIFS($L$18:$L$100, $D$18:$D$100, "B2")</f>
        <v>0</v>
      </c>
      <c r="T107" s="79" t="s">
        <v>4</v>
      </c>
      <c r="U107" s="80"/>
      <c r="V107" s="81" t="str">
        <f t="shared" si="8"/>
        <v>Π.Ε.-2.4</v>
      </c>
      <c r="W107" s="82">
        <f t="shared" si="9"/>
        <v>0</v>
      </c>
      <c r="X107" s="82">
        <f t="shared" si="9"/>
        <v>0</v>
      </c>
      <c r="Y107" s="82">
        <f t="shared" si="9"/>
        <v>0</v>
      </c>
      <c r="Z107" s="82">
        <f t="shared" si="9"/>
        <v>0</v>
      </c>
      <c r="AA107" s="82">
        <f t="shared" si="9"/>
        <v>0</v>
      </c>
      <c r="AB107" s="82">
        <f t="shared" si="13"/>
        <v>0</v>
      </c>
      <c r="AC107" s="82">
        <f t="shared" si="10"/>
        <v>0</v>
      </c>
      <c r="AD107" s="82">
        <f t="shared" si="11"/>
        <v>0</v>
      </c>
      <c r="AE107" s="81" t="str">
        <f t="shared" si="12"/>
        <v>Π.Ε.-2.4</v>
      </c>
    </row>
    <row r="108" spans="1:31" ht="14.25" customHeight="1" x14ac:dyDescent="0.3">
      <c r="S108" s="37">
        <f>SUMIFS($L$18:$L$100, $D$18:$D$100, "C")</f>
        <v>0</v>
      </c>
      <c r="T108" s="79" t="s">
        <v>6</v>
      </c>
      <c r="U108" s="80"/>
      <c r="V108" s="81" t="str">
        <f t="shared" si="8"/>
        <v>Π.Ε.-2.5</v>
      </c>
      <c r="W108" s="82">
        <f t="shared" si="9"/>
        <v>0</v>
      </c>
      <c r="X108" s="82">
        <f t="shared" si="9"/>
        <v>0</v>
      </c>
      <c r="Y108" s="82">
        <f t="shared" si="9"/>
        <v>0</v>
      </c>
      <c r="Z108" s="82">
        <f t="shared" si="9"/>
        <v>0</v>
      </c>
      <c r="AA108" s="82">
        <f t="shared" si="9"/>
        <v>0</v>
      </c>
      <c r="AB108" s="82">
        <f t="shared" si="13"/>
        <v>0</v>
      </c>
      <c r="AC108" s="82">
        <f t="shared" si="10"/>
        <v>0</v>
      </c>
      <c r="AD108" s="82">
        <f t="shared" si="11"/>
        <v>0</v>
      </c>
      <c r="AE108" s="81" t="str">
        <f t="shared" si="12"/>
        <v>Π.Ε.-2.5</v>
      </c>
    </row>
    <row r="109" spans="1:31" ht="14.25" customHeight="1" x14ac:dyDescent="0.3">
      <c r="S109" s="37">
        <f>SUM(S104:S108)*0.07</f>
        <v>0</v>
      </c>
      <c r="T109" s="79" t="s">
        <v>16</v>
      </c>
      <c r="U109" s="80"/>
      <c r="V109" s="81" t="str">
        <f t="shared" si="8"/>
        <v>Π.Ε.-2.6</v>
      </c>
      <c r="W109" s="82">
        <f t="shared" si="9"/>
        <v>0</v>
      </c>
      <c r="X109" s="82">
        <f t="shared" si="9"/>
        <v>0</v>
      </c>
      <c r="Y109" s="82">
        <f t="shared" si="9"/>
        <v>0</v>
      </c>
      <c r="Z109" s="82">
        <f t="shared" si="9"/>
        <v>0</v>
      </c>
      <c r="AA109" s="82">
        <f t="shared" si="9"/>
        <v>0</v>
      </c>
      <c r="AB109" s="82">
        <f t="shared" si="13"/>
        <v>0</v>
      </c>
      <c r="AC109" s="82">
        <f t="shared" si="10"/>
        <v>0</v>
      </c>
      <c r="AD109" s="82">
        <f t="shared" si="11"/>
        <v>0</v>
      </c>
      <c r="AE109" s="81" t="str">
        <f t="shared" si="12"/>
        <v>Π.Ε.-2.6</v>
      </c>
    </row>
    <row r="110" spans="1:31" ht="14.25" customHeight="1" x14ac:dyDescent="0.3">
      <c r="S110" s="37"/>
      <c r="T110" s="37"/>
      <c r="U110" s="80"/>
      <c r="V110" s="81" t="str">
        <f t="shared" si="8"/>
        <v>Π.Ε.-2.7</v>
      </c>
      <c r="W110" s="82">
        <f t="shared" si="9"/>
        <v>0</v>
      </c>
      <c r="X110" s="82">
        <f t="shared" si="9"/>
        <v>0</v>
      </c>
      <c r="Y110" s="82">
        <f t="shared" si="9"/>
        <v>0</v>
      </c>
      <c r="Z110" s="82">
        <f t="shared" si="9"/>
        <v>0</v>
      </c>
      <c r="AA110" s="82">
        <f t="shared" si="9"/>
        <v>0</v>
      </c>
      <c r="AB110" s="82">
        <f t="shared" si="13"/>
        <v>0</v>
      </c>
      <c r="AC110" s="82">
        <f t="shared" si="10"/>
        <v>0</v>
      </c>
      <c r="AD110" s="82">
        <f t="shared" si="11"/>
        <v>0</v>
      </c>
      <c r="AE110" s="81" t="str">
        <f t="shared" si="12"/>
        <v>Π.Ε.-2.7</v>
      </c>
    </row>
    <row r="111" spans="1:31" ht="14.25" customHeight="1" x14ac:dyDescent="0.3">
      <c r="S111" s="18"/>
      <c r="T111" s="37"/>
      <c r="U111" s="37"/>
      <c r="V111" s="81" t="str">
        <f t="shared" si="8"/>
        <v>Π.Ε.-2.8</v>
      </c>
      <c r="W111" s="82">
        <f t="shared" si="9"/>
        <v>0</v>
      </c>
      <c r="X111" s="82">
        <f t="shared" si="9"/>
        <v>0</v>
      </c>
      <c r="Y111" s="82">
        <f t="shared" si="9"/>
        <v>0</v>
      </c>
      <c r="Z111" s="82">
        <f t="shared" si="9"/>
        <v>0</v>
      </c>
      <c r="AA111" s="82">
        <f t="shared" si="9"/>
        <v>0</v>
      </c>
      <c r="AB111" s="82">
        <f t="shared" si="13"/>
        <v>0</v>
      </c>
      <c r="AC111" s="82">
        <f t="shared" si="10"/>
        <v>0</v>
      </c>
      <c r="AD111" s="82">
        <f t="shared" si="11"/>
        <v>0</v>
      </c>
      <c r="AE111" s="81" t="str">
        <f t="shared" si="12"/>
        <v>Π.Ε.-2.8</v>
      </c>
    </row>
    <row r="112" spans="1:31" ht="14.25" customHeight="1" x14ac:dyDescent="0.3">
      <c r="S112" s="18"/>
      <c r="T112" s="79" t="s">
        <v>0</v>
      </c>
      <c r="U112" s="37" t="s">
        <v>10</v>
      </c>
      <c r="V112" s="81" t="str">
        <f t="shared" si="8"/>
        <v>Π.Ε.-2.9</v>
      </c>
      <c r="W112" s="82">
        <f t="shared" si="9"/>
        <v>0</v>
      </c>
      <c r="X112" s="82">
        <f t="shared" si="9"/>
        <v>0</v>
      </c>
      <c r="Y112" s="82">
        <f t="shared" si="9"/>
        <v>0</v>
      </c>
      <c r="Z112" s="82">
        <f t="shared" si="9"/>
        <v>0</v>
      </c>
      <c r="AA112" s="82">
        <f t="shared" si="9"/>
        <v>0</v>
      </c>
      <c r="AB112" s="82">
        <f t="shared" si="13"/>
        <v>0</v>
      </c>
      <c r="AC112" s="82">
        <f t="shared" si="10"/>
        <v>0</v>
      </c>
      <c r="AD112" s="82">
        <f t="shared" si="11"/>
        <v>0</v>
      </c>
      <c r="AE112" s="81" t="str">
        <f t="shared" si="12"/>
        <v>Π.Ε.-2.9</v>
      </c>
    </row>
    <row r="113" spans="19:31" ht="14.25" customHeight="1" x14ac:dyDescent="0.3">
      <c r="S113" s="37"/>
      <c r="T113" s="79" t="s">
        <v>1</v>
      </c>
      <c r="U113" s="84" t="s">
        <v>11</v>
      </c>
      <c r="V113" s="81" t="str">
        <f t="shared" si="8"/>
        <v>Π.Ε.-2.10</v>
      </c>
      <c r="W113" s="82">
        <f t="shared" si="9"/>
        <v>0</v>
      </c>
      <c r="X113" s="82">
        <f t="shared" si="9"/>
        <v>0</v>
      </c>
      <c r="Y113" s="82">
        <f t="shared" si="9"/>
        <v>0</v>
      </c>
      <c r="Z113" s="82">
        <f t="shared" si="9"/>
        <v>0</v>
      </c>
      <c r="AA113" s="82">
        <f t="shared" si="9"/>
        <v>0</v>
      </c>
      <c r="AB113" s="82">
        <f t="shared" si="13"/>
        <v>0</v>
      </c>
      <c r="AC113" s="82">
        <f t="shared" si="10"/>
        <v>0</v>
      </c>
      <c r="AD113" s="82">
        <f t="shared" si="11"/>
        <v>0</v>
      </c>
      <c r="AE113" s="81" t="str">
        <f t="shared" si="12"/>
        <v>Π.Ε.-2.10</v>
      </c>
    </row>
    <row r="114" spans="19:31" ht="14.25" customHeight="1" x14ac:dyDescent="0.3">
      <c r="S114" s="37"/>
      <c r="T114" s="79" t="s">
        <v>2</v>
      </c>
      <c r="U114" s="84" t="s">
        <v>13</v>
      </c>
      <c r="V114" s="81"/>
      <c r="W114" s="21"/>
      <c r="X114" s="21"/>
      <c r="Y114" s="21"/>
      <c r="Z114" s="21"/>
      <c r="AA114" s="21"/>
      <c r="AB114" s="21"/>
      <c r="AC114" s="21"/>
      <c r="AD114" s="21"/>
      <c r="AE114" s="81"/>
    </row>
    <row r="115" spans="19:31" ht="14.25" customHeight="1" x14ac:dyDescent="0.3">
      <c r="S115" s="37"/>
      <c r="T115" s="79" t="s">
        <v>4</v>
      </c>
      <c r="U115" s="84" t="s">
        <v>12</v>
      </c>
      <c r="V115" s="81"/>
      <c r="W115" s="21"/>
      <c r="X115" s="21"/>
      <c r="Y115" s="21"/>
      <c r="Z115" s="21"/>
      <c r="AA115" s="21"/>
      <c r="AB115" s="21"/>
      <c r="AC115" s="21"/>
      <c r="AD115" s="21"/>
      <c r="AE115" s="81"/>
    </row>
    <row r="116" spans="19:31" ht="14.25" customHeight="1" x14ac:dyDescent="0.3">
      <c r="S116" s="37"/>
      <c r="T116" s="37" t="s">
        <v>6</v>
      </c>
      <c r="U116" s="156" t="s">
        <v>93</v>
      </c>
      <c r="V116" s="81"/>
      <c r="W116" s="21"/>
      <c r="X116" s="21"/>
      <c r="Y116" s="21"/>
      <c r="Z116" s="21"/>
      <c r="AA116" s="21"/>
      <c r="AB116" s="21"/>
      <c r="AC116" s="21"/>
      <c r="AD116" s="21"/>
      <c r="AE116" s="81"/>
    </row>
    <row r="117" spans="19:31" ht="14.25" customHeight="1" x14ac:dyDescent="0.3">
      <c r="S117" s="37"/>
      <c r="T117" s="79" t="s">
        <v>16</v>
      </c>
      <c r="U117" s="18" t="s">
        <v>19</v>
      </c>
      <c r="V117" s="81"/>
      <c r="W117" s="21"/>
      <c r="X117" s="21"/>
      <c r="Y117" s="21"/>
      <c r="Z117" s="21"/>
      <c r="AA117" s="21"/>
      <c r="AB117" s="21"/>
      <c r="AC117" s="21"/>
      <c r="AD117" s="21"/>
      <c r="AE117" s="81"/>
    </row>
    <row r="118" spans="19:31" ht="14.25" customHeight="1" x14ac:dyDescent="0.3">
      <c r="S118" s="37"/>
      <c r="T118" s="37"/>
      <c r="U118" s="18"/>
      <c r="V118" s="81"/>
      <c r="W118" s="21"/>
      <c r="X118" s="21"/>
      <c r="Y118" s="21"/>
      <c r="Z118" s="21"/>
      <c r="AA118" s="21"/>
      <c r="AB118" s="21"/>
      <c r="AC118" s="21"/>
      <c r="AD118" s="21"/>
      <c r="AE118" s="81"/>
    </row>
    <row r="119" spans="19:31" ht="14.25" customHeight="1" x14ac:dyDescent="0.3">
      <c r="S119" s="37"/>
      <c r="T119" s="37"/>
      <c r="U119" s="84" t="str">
        <f>Q3</f>
        <v>Εισιτήρια</v>
      </c>
      <c r="V119" s="38"/>
      <c r="W119" s="21"/>
      <c r="X119" s="21"/>
      <c r="Y119" s="21"/>
      <c r="Z119" s="21"/>
      <c r="AA119" s="21"/>
      <c r="AB119" s="21"/>
      <c r="AC119" s="21"/>
      <c r="AD119" s="21"/>
      <c r="AE119" s="76"/>
    </row>
    <row r="120" spans="19:31" ht="14.25" customHeight="1" x14ac:dyDescent="0.3">
      <c r="S120" s="37"/>
      <c r="T120" s="37"/>
      <c r="U120" s="84" t="str">
        <f t="shared" ref="U120:U122" si="14">Q4</f>
        <v>Διαμονή</v>
      </c>
      <c r="V120" s="38"/>
      <c r="W120" s="21"/>
      <c r="X120" s="21"/>
      <c r="Y120" s="21"/>
      <c r="Z120" s="21"/>
      <c r="AA120" s="21"/>
      <c r="AB120" s="76"/>
    </row>
    <row r="121" spans="19:31" ht="15.75" customHeight="1" x14ac:dyDescent="0.3">
      <c r="S121" s="18"/>
      <c r="T121" s="37"/>
      <c r="U121" s="84" t="str">
        <f t="shared" si="14"/>
        <v>Διατροφή</v>
      </c>
      <c r="V121" s="38"/>
      <c r="W121" s="21"/>
      <c r="X121" s="21"/>
      <c r="Y121" s="21"/>
      <c r="Z121" s="21"/>
      <c r="AA121" s="21"/>
      <c r="AB121" s="18"/>
    </row>
    <row r="122" spans="19:31" ht="15.75" customHeight="1" x14ac:dyDescent="0.3">
      <c r="S122" s="18"/>
      <c r="T122" s="37"/>
      <c r="U122" s="84" t="str">
        <f t="shared" si="14"/>
        <v>Λοιπά κόστη ταξιδίου</v>
      </c>
      <c r="V122" s="38"/>
      <c r="W122" s="21"/>
      <c r="X122" s="21"/>
      <c r="Y122" s="21"/>
      <c r="Z122" s="21"/>
      <c r="AA122" s="21"/>
      <c r="AB122" s="21"/>
      <c r="AC122" s="18"/>
    </row>
    <row r="123" spans="19:31" ht="15.75" customHeight="1" x14ac:dyDescent="0.3">
      <c r="S123" s="18"/>
      <c r="T123" s="37"/>
      <c r="U123" s="37"/>
      <c r="V123" s="38"/>
      <c r="W123" s="21"/>
      <c r="X123" s="21"/>
      <c r="Y123" s="21"/>
      <c r="Z123" s="21"/>
      <c r="AA123" s="21"/>
      <c r="AB123" s="21"/>
      <c r="AC123" s="18"/>
      <c r="AD123" s="83">
        <f>+H11</f>
        <v>0</v>
      </c>
    </row>
    <row r="124" spans="19:31" ht="15.75" customHeight="1" x14ac:dyDescent="0.3">
      <c r="S124" s="18"/>
      <c r="T124" s="37"/>
      <c r="U124" s="37"/>
      <c r="V124" s="38"/>
      <c r="W124" s="21"/>
      <c r="X124" s="21"/>
      <c r="Y124" s="21"/>
      <c r="Z124" s="21"/>
      <c r="AA124" s="21"/>
      <c r="AB124" s="21"/>
      <c r="AC124" s="18"/>
      <c r="AD124" s="83">
        <f>SUM(W104:AB109)</f>
        <v>0</v>
      </c>
    </row>
  </sheetData>
  <sheetProtection algorithmName="SHA-512" hashValue="qo8CPQsqaBifSk5+7uyfMu+SfdGrOrAtZHLfjHi9ClqH+zPatC45Aer13lCZmChPoR7r6Mk4TrQUB5R+/8idfw==" saltValue="emRT770n2NPQ2XI2ma9zUA==" spinCount="100000" sheet="1" selectLockedCells="1"/>
  <mergeCells count="63">
    <mergeCell ref="M97:M99"/>
    <mergeCell ref="M87:M88"/>
    <mergeCell ref="M89:M90"/>
    <mergeCell ref="M91:M92"/>
    <mergeCell ref="M93:M94"/>
    <mergeCell ref="M95:M96"/>
    <mergeCell ref="M77:M78"/>
    <mergeCell ref="M79:M80"/>
    <mergeCell ref="M81:M82"/>
    <mergeCell ref="M83:M84"/>
    <mergeCell ref="M85:M86"/>
    <mergeCell ref="M67:M68"/>
    <mergeCell ref="M69:M70"/>
    <mergeCell ref="M71:M72"/>
    <mergeCell ref="M73:M74"/>
    <mergeCell ref="M75:M76"/>
    <mergeCell ref="M57:M58"/>
    <mergeCell ref="M59:M60"/>
    <mergeCell ref="M61:M62"/>
    <mergeCell ref="M63:M64"/>
    <mergeCell ref="M65:M66"/>
    <mergeCell ref="M47:M48"/>
    <mergeCell ref="M49:M50"/>
    <mergeCell ref="M51:M52"/>
    <mergeCell ref="M53:M54"/>
    <mergeCell ref="M55:M56"/>
    <mergeCell ref="M37:M38"/>
    <mergeCell ref="M39:M40"/>
    <mergeCell ref="M41:M42"/>
    <mergeCell ref="M43:M44"/>
    <mergeCell ref="M45:M46"/>
    <mergeCell ref="M27:M28"/>
    <mergeCell ref="M29:M30"/>
    <mergeCell ref="M31:M32"/>
    <mergeCell ref="M33:M34"/>
    <mergeCell ref="M35:M36"/>
    <mergeCell ref="M17:M18"/>
    <mergeCell ref="M19:M20"/>
    <mergeCell ref="M21:M22"/>
    <mergeCell ref="M23:M24"/>
    <mergeCell ref="M25:M26"/>
    <mergeCell ref="A1:M1"/>
    <mergeCell ref="A2:N2"/>
    <mergeCell ref="I4:I5"/>
    <mergeCell ref="I6:I7"/>
    <mergeCell ref="W101:X101"/>
    <mergeCell ref="F9:G9"/>
    <mergeCell ref="F11:G11"/>
    <mergeCell ref="H8:I8"/>
    <mergeCell ref="H11:I11"/>
    <mergeCell ref="A14:M14"/>
    <mergeCell ref="A15:M15"/>
    <mergeCell ref="A5:B11"/>
    <mergeCell ref="H9:I9"/>
    <mergeCell ref="H10:I10"/>
    <mergeCell ref="F6:F7"/>
    <mergeCell ref="M12:M13"/>
    <mergeCell ref="F4:F5"/>
    <mergeCell ref="A12:B13"/>
    <mergeCell ref="D12:E13"/>
    <mergeCell ref="G12:H13"/>
    <mergeCell ref="J12:K13"/>
    <mergeCell ref="J8:K8"/>
  </mergeCells>
  <phoneticPr fontId="70" type="noConversion"/>
  <conditionalFormatting sqref="A18:E100">
    <cfRule type="containsBlanks" dxfId="53" priority="3" stopIfTrue="1">
      <formula>LEN(TRIM(A18))=0</formula>
    </cfRule>
  </conditionalFormatting>
  <conditionalFormatting sqref="A101:E101 A110:E110 A112:E112">
    <cfRule type="expression" dxfId="52" priority="19" stopIfTrue="1">
      <formula>$W101</formula>
    </cfRule>
  </conditionalFormatting>
  <conditionalFormatting sqref="A101:E102">
    <cfRule type="expression" dxfId="51" priority="20" stopIfTrue="1">
      <formula>$T101=1</formula>
    </cfRule>
  </conditionalFormatting>
  <conditionalFormatting sqref="A102:E102 A104:E104">
    <cfRule type="expression" dxfId="50" priority="21" stopIfTrue="1">
      <formula>#REF!</formula>
    </cfRule>
  </conditionalFormatting>
  <conditionalFormatting sqref="A103:E103">
    <cfRule type="expression" dxfId="49" priority="26" stopIfTrue="1">
      <formula>$W102</formula>
    </cfRule>
  </conditionalFormatting>
  <conditionalFormatting sqref="A103:E104">
    <cfRule type="expression" dxfId="48" priority="27" stopIfTrue="1">
      <formula>$S103=1</formula>
    </cfRule>
  </conditionalFormatting>
  <conditionalFormatting sqref="A110:E110 A112:E112">
    <cfRule type="expression" dxfId="47" priority="22" stopIfTrue="1">
      <formula>$S108=1</formula>
    </cfRule>
  </conditionalFormatting>
  <conditionalFormatting sqref="A112:E120 A101:E104 A110:E110">
    <cfRule type="expression" dxfId="46" priority="30" stopIfTrue="1">
      <formula>(AND($L101&gt;0,#REF!=""))</formula>
    </cfRule>
  </conditionalFormatting>
  <conditionalFormatting sqref="A113:E120">
    <cfRule type="expression" dxfId="45" priority="28" stopIfTrue="1">
      <formula>$S113=1</formula>
    </cfRule>
    <cfRule type="expression" dxfId="44" priority="29" stopIfTrue="1">
      <formula>$W113</formula>
    </cfRule>
  </conditionalFormatting>
  <conditionalFormatting sqref="G18:G100">
    <cfRule type="expression" dxfId="43" priority="2">
      <formula>LEN(G18)&gt;600</formula>
    </cfRule>
  </conditionalFormatting>
  <conditionalFormatting sqref="J10:K10">
    <cfRule type="cellIs" dxfId="42" priority="23" stopIfTrue="1" operator="greaterThan">
      <formula>7%</formula>
    </cfRule>
  </conditionalFormatting>
  <conditionalFormatting sqref="K18:K100">
    <cfRule type="cellIs" dxfId="41" priority="5" operator="lessThan">
      <formula>0</formula>
    </cfRule>
    <cfRule type="cellIs" dxfId="40" priority="6" operator="greaterThan">
      <formula>1</formula>
    </cfRule>
  </conditionalFormatting>
  <conditionalFormatting sqref="L18:L100">
    <cfRule type="cellIs" dxfId="39" priority="8" stopIfTrue="1" operator="lessThan">
      <formula>0</formula>
    </cfRule>
  </conditionalFormatting>
  <conditionalFormatting sqref="L102:L120">
    <cfRule type="cellIs" dxfId="38" priority="25" stopIfTrue="1" operator="lessThan">
      <formula>0</formula>
    </cfRule>
  </conditionalFormatting>
  <dataValidations count="6">
    <dataValidation type="list" allowBlank="1" showErrorMessage="1" sqref="A101:E101" xr:uid="{4FCC3029-F3A9-4CC7-915C-2A7B38815C61}">
      <formula1>$O$1:$O$9</formula1>
    </dataValidation>
    <dataValidation allowBlank="1" showErrorMessage="1" sqref="A18:A100 M18:M100" xr:uid="{65ADFC1C-D345-4300-B4EB-16CF41AC372E}"/>
    <dataValidation type="list" allowBlank="1" showInputMessage="1" showErrorMessage="1" prompt="Επιλέξτε τον αριθμό της δράσης με την οποία συσχετίζεται η δαπάνη._x000a_Ο συσχετισμός γίνεται με τις δράσεις όπως έχουν περιγραφεί στο Φύλλο εργασίας &quot;Πακέτα Εργασίας-Δράσεις&quot;" sqref="B18:B100" xr:uid="{85A8B383-26AC-4A46-A6E2-9151236B0AE2}">
      <formula1>$P$1:$P$10</formula1>
    </dataValidation>
    <dataValidation type="list" allowBlank="1" showErrorMessage="1" sqref="C18:C100" xr:uid="{BC769738-C841-412F-AFB2-7DE5F649AA79}">
      <formula1>$S$9:$S$11</formula1>
    </dataValidation>
    <dataValidation type="list" allowBlank="1" showErrorMessage="1" sqref="D18:D100" xr:uid="{2C0B803F-951D-4CF0-939F-AD0503A74EE3}">
      <formula1>$O$1:$O$5</formula1>
    </dataValidation>
    <dataValidation type="list" allowBlank="1" showErrorMessage="1" sqref="B18:B100" xr:uid="{C0BA91BE-63B3-4013-95DA-6CF5AA49DFF7}">
      <formula1>$P$1:$P$10</formula1>
    </dataValidation>
  </dataValidations>
  <pageMargins left="0.42" right="0.44" top="0.34" bottom="0.35" header="0" footer="0"/>
  <pageSetup paperSize="9" scale="51" orientation="landscape" r:id="rId1"/>
  <headerFooter>
    <oddFooter>&amp;CΣελίδα &amp;P από &amp;N&amp;R&amp;A</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FFD0935F-A95C-4331-B19A-F568D77E54C6}">
          <x14:formula1>
            <xm:f>data!$G$10:$G$15</xm:f>
          </x14:formula1>
          <xm:sqref>H18:H100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0F52F-95E3-414F-9253-61FA011BE531}">
  <dimension ref="A1:AR124"/>
  <sheetViews>
    <sheetView showGridLines="0" view="pageBreakPreview" topLeftCell="A10" zoomScale="90" zoomScaleNormal="90" zoomScaleSheetLayoutView="90" workbookViewId="0">
      <selection activeCell="D18" sqref="D18"/>
    </sheetView>
  </sheetViews>
  <sheetFormatPr defaultColWidth="14.44140625" defaultRowHeight="15" customHeight="1" x14ac:dyDescent="0.3"/>
  <cols>
    <col min="1" max="4" width="13.5546875" style="2" customWidth="1"/>
    <col min="5" max="5" width="19.44140625" style="2" customWidth="1"/>
    <col min="6" max="7" width="42.5546875" style="2" customWidth="1"/>
    <col min="8" max="8" width="17.5546875" style="2" customWidth="1"/>
    <col min="9" max="9" width="11.44140625" style="2" customWidth="1"/>
    <col min="10" max="10" width="10.5546875" style="2" customWidth="1"/>
    <col min="11" max="11" width="18.109375" style="2" customWidth="1"/>
    <col min="12" max="12" width="16.44140625" style="2" customWidth="1"/>
    <col min="13" max="13" width="11" style="2" customWidth="1"/>
    <col min="14" max="14" width="30.33203125" style="2" hidden="1" customWidth="1"/>
    <col min="15" max="15" width="3.109375" style="2" hidden="1" customWidth="1"/>
    <col min="16" max="16" width="9.44140625" style="2" hidden="1" customWidth="1"/>
    <col min="17" max="17" width="19" style="2" hidden="1" customWidth="1"/>
    <col min="18" max="18" width="2" style="2" hidden="1" customWidth="1"/>
    <col min="19" max="19" width="10.44140625" style="2" hidden="1" customWidth="1"/>
    <col min="20" max="20" width="5.33203125" style="2" hidden="1" customWidth="1"/>
    <col min="21" max="21" width="21" style="2" hidden="1" customWidth="1"/>
    <col min="22" max="22" width="8.88671875" style="2" hidden="1" customWidth="1"/>
    <col min="23" max="23" width="13.6640625" style="2" hidden="1" customWidth="1"/>
    <col min="24" max="24" width="16" style="2" hidden="1" customWidth="1"/>
    <col min="25" max="25" width="10.6640625" style="2" hidden="1" customWidth="1"/>
    <col min="26" max="26" width="12.6640625" style="2" hidden="1" customWidth="1"/>
    <col min="27" max="27" width="8.88671875" style="2" hidden="1" customWidth="1"/>
    <col min="28" max="28" width="13.109375" style="2" hidden="1" customWidth="1"/>
    <col min="29" max="29" width="14.44140625" style="2" hidden="1" customWidth="1"/>
    <col min="30" max="30" width="10.109375" style="2" hidden="1" customWidth="1"/>
    <col min="31" max="31" width="14.44140625" style="2" hidden="1" customWidth="1"/>
    <col min="32" max="51" width="14.44140625" style="2" customWidth="1"/>
    <col min="52" max="16384" width="14.44140625" style="2"/>
  </cols>
  <sheetData>
    <row r="1" spans="1:19" ht="42" customHeight="1" thickBot="1" x14ac:dyDescent="0.35">
      <c r="A1" s="330" t="str">
        <f>'ΠΕ &amp; Δράσεις'!A28</f>
        <v>Πακέτο Εργασίας 3 (ΠΕ3) - Πλάνο Επικοινωνίας και Διάχυσης</v>
      </c>
      <c r="B1" s="330"/>
      <c r="C1" s="330"/>
      <c r="D1" s="330"/>
      <c r="E1" s="331"/>
      <c r="F1" s="332"/>
      <c r="G1" s="332"/>
      <c r="H1" s="332"/>
      <c r="I1" s="332"/>
      <c r="J1" s="332"/>
      <c r="K1" s="332"/>
      <c r="L1" s="332"/>
      <c r="M1" s="333"/>
      <c r="N1" s="15"/>
      <c r="O1" s="16" t="s">
        <v>0</v>
      </c>
      <c r="P1" s="17" t="str">
        <f>'ΠΕ &amp; Δράσεις'!B31</f>
        <v>Π.Ε.-3.1</v>
      </c>
      <c r="Q1" s="18"/>
      <c r="R1" s="19">
        <v>1</v>
      </c>
      <c r="S1" s="20">
        <v>15000</v>
      </c>
    </row>
    <row r="2" spans="1:19" ht="12" customHeight="1" x14ac:dyDescent="0.3">
      <c r="A2" s="334"/>
      <c r="B2" s="334"/>
      <c r="C2" s="334"/>
      <c r="D2" s="334"/>
      <c r="E2" s="334"/>
      <c r="F2" s="335"/>
      <c r="G2" s="335"/>
      <c r="H2" s="335"/>
      <c r="I2" s="335"/>
      <c r="J2" s="335"/>
      <c r="K2" s="335"/>
      <c r="L2" s="335"/>
      <c r="M2" s="335"/>
      <c r="N2" s="335"/>
      <c r="O2" s="16" t="s">
        <v>1</v>
      </c>
      <c r="P2" s="17" t="str">
        <f>'ΠΕ &amp; Δράσεις'!B32</f>
        <v>Π.Ε.-3.2</v>
      </c>
      <c r="Q2" s="18"/>
      <c r="R2" s="19">
        <v>2</v>
      </c>
      <c r="S2" s="22">
        <v>60000</v>
      </c>
    </row>
    <row r="3" spans="1:19" ht="12" customHeight="1" x14ac:dyDescent="0.3">
      <c r="A3" s="24"/>
      <c r="B3" s="24"/>
      <c r="C3" s="24"/>
      <c r="D3" s="24"/>
      <c r="E3" s="25"/>
      <c r="F3" s="26"/>
      <c r="G3" s="26" t="s">
        <v>58</v>
      </c>
      <c r="H3" s="27"/>
      <c r="I3" s="25"/>
      <c r="J3" s="28"/>
      <c r="K3" s="28"/>
      <c r="L3" s="29"/>
      <c r="M3" s="18"/>
      <c r="N3" s="28"/>
      <c r="O3" s="16" t="s">
        <v>2</v>
      </c>
      <c r="P3" s="17" t="str">
        <f>'ΠΕ &amp; Δράσεις'!B33</f>
        <v>Π.Ε.-3.3</v>
      </c>
      <c r="Q3" s="148" t="str">
        <f>'Π.Ε.1 - W.P.1'!Q3</f>
        <v>Εισιτήρια</v>
      </c>
      <c r="R3" s="31">
        <v>3</v>
      </c>
      <c r="S3" s="22">
        <v>5000</v>
      </c>
    </row>
    <row r="4" spans="1:19" ht="14.4" x14ac:dyDescent="0.3">
      <c r="A4" s="18"/>
      <c r="B4" s="18"/>
      <c r="C4" s="18"/>
      <c r="D4" s="18"/>
      <c r="E4" s="18"/>
      <c r="F4" s="343" t="s">
        <v>3</v>
      </c>
      <c r="G4" s="147" t="s">
        <v>203</v>
      </c>
      <c r="H4" s="145">
        <f>SUMIF('Π.Ε.3 - W.P.3'!D:D,O1,'Π.Ε.3 - W.P.3'!L:L)</f>
        <v>0</v>
      </c>
      <c r="I4" s="336">
        <f>SUM(H4:H5)</f>
        <v>0</v>
      </c>
      <c r="J4" s="34"/>
      <c r="K4" s="34"/>
      <c r="L4" s="35"/>
      <c r="M4" s="18"/>
      <c r="N4" s="32"/>
      <c r="O4" s="16" t="s">
        <v>4</v>
      </c>
      <c r="P4" s="17" t="str">
        <f>'ΠΕ &amp; Δράσεις'!B34</f>
        <v>Π.Ε.-3.4</v>
      </c>
      <c r="Q4" s="148" t="str">
        <f>'Π.Ε.1 - W.P.1'!Q4</f>
        <v>Διαμονή</v>
      </c>
      <c r="R4" s="36"/>
      <c r="S4" s="18"/>
    </row>
    <row r="5" spans="1:19" ht="27" customHeight="1" x14ac:dyDescent="0.3">
      <c r="A5" s="339"/>
      <c r="B5" s="339"/>
      <c r="C5" s="39"/>
      <c r="D5" s="39"/>
      <c r="E5" s="39"/>
      <c r="F5" s="344"/>
      <c r="G5" s="147" t="s">
        <v>204</v>
      </c>
      <c r="H5" s="145">
        <f>SUMIF('Π.Ε.3 - W.P.3'!D:D,O2,'Π.Ε.3 - W.P.3'!L:L)</f>
        <v>0</v>
      </c>
      <c r="I5" s="337"/>
      <c r="J5" s="34"/>
      <c r="K5" s="34"/>
      <c r="L5" s="35"/>
      <c r="M5" s="18"/>
      <c r="N5" s="32"/>
      <c r="O5" s="16"/>
      <c r="P5" s="17" t="str">
        <f>'ΠΕ &amp; Δράσεις'!B35</f>
        <v>Π.Ε.-3.5</v>
      </c>
      <c r="Q5" s="148" t="str">
        <f>'Π.Ε.1 - W.P.1'!Q5</f>
        <v>Διατροφή</v>
      </c>
      <c r="R5" s="41">
        <v>2</v>
      </c>
      <c r="S5" s="18"/>
    </row>
    <row r="6" spans="1:19" ht="28.8" x14ac:dyDescent="0.3">
      <c r="A6" s="339"/>
      <c r="B6" s="339"/>
      <c r="C6" s="42"/>
      <c r="D6" s="42"/>
      <c r="E6" s="42"/>
      <c r="F6" s="345" t="s">
        <v>5</v>
      </c>
      <c r="G6" s="146" t="s">
        <v>266</v>
      </c>
      <c r="H6" s="33">
        <f>SUMIF('Π.Ε.3 - W.P.3'!D:D,O3,'Π.Ε.3 - W.P.3'!L:L)</f>
        <v>0</v>
      </c>
      <c r="I6" s="336">
        <f>SUM(H6:H7)</f>
        <v>0</v>
      </c>
      <c r="J6" s="34"/>
      <c r="K6" s="34"/>
      <c r="L6" s="35"/>
      <c r="M6" s="18"/>
      <c r="N6" s="32"/>
      <c r="O6" s="43"/>
      <c r="P6" s="17"/>
      <c r="Q6" s="148" t="str">
        <f>'Π.Ε.1 - W.P.1'!Q6</f>
        <v>Λοιπά κόστη ταξιδίου</v>
      </c>
      <c r="R6" s="36"/>
      <c r="S6" s="18"/>
    </row>
    <row r="7" spans="1:19" ht="14.4" x14ac:dyDescent="0.3">
      <c r="A7" s="339"/>
      <c r="B7" s="339"/>
      <c r="C7" s="42"/>
      <c r="D7" s="42"/>
      <c r="E7" s="42"/>
      <c r="F7" s="346"/>
      <c r="G7" s="138" t="s">
        <v>205</v>
      </c>
      <c r="H7" s="33">
        <f>SUMIF('Π.Ε.3 - W.P.3'!D:D,O4,'Π.Ε.3 - W.P.3'!L:L)</f>
        <v>0</v>
      </c>
      <c r="I7" s="338"/>
      <c r="J7" s="34"/>
      <c r="K7" s="34"/>
      <c r="L7" s="35"/>
      <c r="M7" s="18"/>
      <c r="N7" s="32"/>
      <c r="O7" s="43"/>
      <c r="P7" s="17"/>
      <c r="Q7" s="43"/>
      <c r="R7" s="18"/>
      <c r="S7" s="18"/>
    </row>
    <row r="8" spans="1:19" ht="33" customHeight="1" x14ac:dyDescent="0.3">
      <c r="A8" s="339"/>
      <c r="B8" s="339"/>
      <c r="C8" s="42"/>
      <c r="D8" s="42"/>
      <c r="E8" s="42"/>
      <c r="F8" s="364" t="s">
        <v>206</v>
      </c>
      <c r="G8" s="365"/>
      <c r="H8" s="340">
        <f>SUM(I4:I7)</f>
        <v>0</v>
      </c>
      <c r="I8" s="341"/>
      <c r="J8" s="37"/>
      <c r="K8" s="37"/>
      <c r="L8" s="35"/>
      <c r="M8" s="18"/>
      <c r="N8" s="32"/>
      <c r="O8" s="43"/>
      <c r="P8" s="17"/>
      <c r="R8" s="37"/>
      <c r="S8" s="40" t="s">
        <v>14</v>
      </c>
    </row>
    <row r="9" spans="1:19" ht="31.5" customHeight="1" x14ac:dyDescent="0.3">
      <c r="A9" s="339"/>
      <c r="B9" s="339"/>
      <c r="C9" s="42"/>
      <c r="D9" s="42"/>
      <c r="E9" s="42"/>
      <c r="F9" s="157" t="s">
        <v>16</v>
      </c>
      <c r="G9" s="167" t="s">
        <v>207</v>
      </c>
      <c r="H9" s="340">
        <f>ROUND(H8*0.07,2)</f>
        <v>0</v>
      </c>
      <c r="I9" s="341"/>
      <c r="J9" s="223">
        <f>IF(H9=0, 0, ROUND(H9/H8,4))</f>
        <v>0</v>
      </c>
      <c r="K9" s="44"/>
      <c r="L9" s="45"/>
      <c r="M9" s="18"/>
      <c r="N9" s="32"/>
      <c r="O9" s="18"/>
      <c r="P9" s="17"/>
      <c r="R9" s="37"/>
      <c r="S9" s="154" t="s">
        <v>91</v>
      </c>
    </row>
    <row r="10" spans="1:19" ht="31.5" customHeight="1" x14ac:dyDescent="0.3">
      <c r="A10" s="339"/>
      <c r="B10" s="339"/>
      <c r="C10" s="46"/>
      <c r="D10" s="46"/>
      <c r="E10" s="46"/>
      <c r="F10" s="356" t="s">
        <v>208</v>
      </c>
      <c r="G10" s="329"/>
      <c r="H10" s="340">
        <f>H8+H9</f>
        <v>0</v>
      </c>
      <c r="I10" s="342"/>
      <c r="J10" s="34"/>
      <c r="K10" s="34"/>
      <c r="L10" s="35"/>
      <c r="M10" s="18"/>
      <c r="N10" s="32"/>
      <c r="O10" s="18"/>
      <c r="P10" s="47"/>
      <c r="S10" s="154" t="s">
        <v>92</v>
      </c>
    </row>
    <row r="11" spans="1:19" ht="14.4" customHeight="1" x14ac:dyDescent="0.3">
      <c r="A11" s="48"/>
      <c r="B11" s="48"/>
      <c r="C11" s="48"/>
      <c r="D11" s="48"/>
      <c r="E11" s="48"/>
      <c r="F11" s="49"/>
      <c r="G11" s="49"/>
      <c r="H11" s="50"/>
      <c r="I11" s="51"/>
      <c r="J11" s="34"/>
      <c r="K11" s="34"/>
      <c r="L11" s="35"/>
      <c r="M11" s="18"/>
      <c r="N11" s="32"/>
      <c r="O11" s="43"/>
      <c r="P11" s="30"/>
      <c r="S11" s="18"/>
    </row>
    <row r="12" spans="1:19" ht="14.25" customHeight="1" x14ac:dyDescent="0.3">
      <c r="A12" s="18"/>
      <c r="B12" s="18"/>
      <c r="C12" s="18"/>
      <c r="D12" s="18"/>
      <c r="E12" s="18"/>
      <c r="F12" s="49"/>
      <c r="G12" s="49"/>
      <c r="H12" s="49"/>
      <c r="I12" s="52"/>
      <c r="J12" s="34"/>
      <c r="K12" s="34"/>
      <c r="L12" s="35"/>
      <c r="M12" s="18"/>
      <c r="N12" s="18"/>
      <c r="O12" s="18"/>
      <c r="P12" s="53"/>
      <c r="R12" s="37"/>
      <c r="S12" s="18"/>
    </row>
    <row r="13" spans="1:19" ht="45.75" customHeight="1" x14ac:dyDescent="0.4">
      <c r="A13" s="360"/>
      <c r="B13" s="360"/>
      <c r="C13" s="360"/>
      <c r="D13" s="360"/>
      <c r="E13" s="360"/>
      <c r="F13" s="361"/>
      <c r="G13" s="361"/>
      <c r="H13" s="361"/>
      <c r="I13" s="361"/>
      <c r="J13" s="361"/>
      <c r="K13" s="361"/>
      <c r="L13" s="361"/>
      <c r="M13" s="361"/>
      <c r="N13" s="54"/>
      <c r="O13" s="18"/>
      <c r="P13" s="17"/>
      <c r="R13" s="37"/>
      <c r="S13" s="37"/>
    </row>
    <row r="14" spans="1:19" ht="14.4" customHeight="1" x14ac:dyDescent="0.3">
      <c r="A14" s="362" t="s">
        <v>267</v>
      </c>
      <c r="B14" s="363"/>
      <c r="C14" s="363"/>
      <c r="D14" s="363"/>
      <c r="E14" s="363"/>
      <c r="F14" s="363"/>
      <c r="G14" s="363"/>
      <c r="H14" s="363"/>
      <c r="I14" s="363"/>
      <c r="J14" s="363"/>
      <c r="K14" s="363"/>
      <c r="L14" s="363"/>
      <c r="M14" s="363"/>
      <c r="N14" s="18"/>
      <c r="O14" s="18"/>
      <c r="P14" s="17"/>
      <c r="R14" s="37"/>
      <c r="S14" s="37"/>
    </row>
    <row r="15" spans="1:19" ht="14.4" customHeight="1" x14ac:dyDescent="0.3">
      <c r="A15" s="362" t="s">
        <v>223</v>
      </c>
      <c r="B15" s="363"/>
      <c r="C15" s="363"/>
      <c r="D15" s="363"/>
      <c r="E15" s="363"/>
      <c r="F15" s="363"/>
      <c r="G15" s="363"/>
      <c r="H15" s="363"/>
      <c r="I15" s="363"/>
      <c r="J15" s="363"/>
      <c r="K15" s="363"/>
      <c r="L15" s="363"/>
      <c r="M15" s="363"/>
      <c r="N15" s="18"/>
      <c r="O15" s="18"/>
      <c r="P15" s="17"/>
      <c r="R15" s="37"/>
      <c r="S15" s="55"/>
    </row>
    <row r="16" spans="1:19" ht="15" customHeight="1" thickBot="1" x14ac:dyDescent="0.35">
      <c r="N16" s="32"/>
    </row>
    <row r="17" spans="1:16" ht="126.75" customHeight="1" thickBot="1" x14ac:dyDescent="0.35">
      <c r="A17" s="135" t="s">
        <v>210</v>
      </c>
      <c r="B17" s="135" t="s">
        <v>211</v>
      </c>
      <c r="C17" s="135" t="s">
        <v>212</v>
      </c>
      <c r="D17" s="135" t="s">
        <v>213</v>
      </c>
      <c r="E17" s="135" t="s">
        <v>214</v>
      </c>
      <c r="F17" s="134" t="s">
        <v>225</v>
      </c>
      <c r="G17" s="134" t="s">
        <v>226</v>
      </c>
      <c r="H17" s="135" t="s">
        <v>215</v>
      </c>
      <c r="I17" s="135" t="s">
        <v>216</v>
      </c>
      <c r="J17" s="135" t="s">
        <v>217</v>
      </c>
      <c r="K17" s="135" t="s">
        <v>218</v>
      </c>
      <c r="L17" s="135" t="s">
        <v>219</v>
      </c>
      <c r="M17" s="18"/>
      <c r="N17" s="32"/>
      <c r="O17" s="55"/>
      <c r="P17" s="58">
        <f>'Π.Ε.1 - W.P.1'!P17</f>
        <v>0</v>
      </c>
    </row>
    <row r="18" spans="1:16" ht="55.2" customHeight="1" x14ac:dyDescent="0.3">
      <c r="A18" s="89" t="s">
        <v>54</v>
      </c>
      <c r="B18" s="90"/>
      <c r="C18" s="90"/>
      <c r="D18" s="91"/>
      <c r="E18" s="88" t="str">
        <f t="shared" ref="E18:E49" si="0">IF(D18="","",VLOOKUP(D18,$T$112:$U$116,2))</f>
        <v/>
      </c>
      <c r="F18" s="131"/>
      <c r="G18" s="170"/>
      <c r="H18" s="171"/>
      <c r="I18" s="85"/>
      <c r="J18" s="86"/>
      <c r="K18" s="136"/>
      <c r="L18" s="87">
        <f>IF(D18="",0,IF(OR(D18=$O$1,D18=$O$2),I18*J18*K18,I18*J18))</f>
        <v>0</v>
      </c>
      <c r="M18" s="18"/>
      <c r="N18" s="18"/>
      <c r="O18" s="18"/>
      <c r="P18" s="18">
        <f>I18*K18</f>
        <v>0</v>
      </c>
    </row>
    <row r="19" spans="1:16" ht="55.2" customHeight="1" x14ac:dyDescent="0.3">
      <c r="A19" s="89" t="s">
        <v>54</v>
      </c>
      <c r="B19" s="90"/>
      <c r="C19" s="90"/>
      <c r="D19" s="91"/>
      <c r="E19" s="88" t="str">
        <f t="shared" si="0"/>
        <v/>
      </c>
      <c r="F19" s="131"/>
      <c r="G19" s="170"/>
      <c r="H19" s="171"/>
      <c r="I19" s="85"/>
      <c r="J19" s="86"/>
      <c r="K19" s="136"/>
      <c r="L19" s="87">
        <f t="shared" ref="L19:L82" si="1">IF(D19="",0,IF(OR(D19=$O$1,D19=$O$2),I19*J19*K19,I19*J19))</f>
        <v>0</v>
      </c>
      <c r="M19" s="18"/>
      <c r="O19" s="18"/>
      <c r="P19" s="18">
        <f t="shared" ref="P19:P82" si="2">I19*K19</f>
        <v>0</v>
      </c>
    </row>
    <row r="20" spans="1:16" ht="55.2" customHeight="1" x14ac:dyDescent="0.3">
      <c r="A20" s="89" t="s">
        <v>54</v>
      </c>
      <c r="B20" s="90"/>
      <c r="C20" s="90"/>
      <c r="D20" s="91"/>
      <c r="E20" s="88" t="str">
        <f t="shared" si="0"/>
        <v/>
      </c>
      <c r="F20" s="131"/>
      <c r="G20" s="170"/>
      <c r="H20" s="171"/>
      <c r="I20" s="85"/>
      <c r="J20" s="86"/>
      <c r="K20" s="136"/>
      <c r="L20" s="87">
        <f t="shared" si="1"/>
        <v>0</v>
      </c>
      <c r="M20" s="18"/>
      <c r="O20" s="18"/>
      <c r="P20" s="18">
        <f t="shared" si="2"/>
        <v>0</v>
      </c>
    </row>
    <row r="21" spans="1:16" ht="55.2" customHeight="1" x14ac:dyDescent="0.3">
      <c r="A21" s="89" t="s">
        <v>54</v>
      </c>
      <c r="B21" s="90"/>
      <c r="C21" s="90"/>
      <c r="D21" s="91"/>
      <c r="E21" s="88" t="str">
        <f t="shared" si="0"/>
        <v/>
      </c>
      <c r="F21" s="131"/>
      <c r="G21" s="170"/>
      <c r="H21" s="171"/>
      <c r="I21" s="85"/>
      <c r="J21" s="86"/>
      <c r="K21" s="136"/>
      <c r="L21" s="87">
        <f t="shared" si="1"/>
        <v>0</v>
      </c>
      <c r="M21" s="18"/>
      <c r="O21" s="18"/>
      <c r="P21" s="18">
        <f t="shared" si="2"/>
        <v>0</v>
      </c>
    </row>
    <row r="22" spans="1:16" ht="55.2" customHeight="1" x14ac:dyDescent="0.3">
      <c r="A22" s="89" t="s">
        <v>54</v>
      </c>
      <c r="B22" s="90"/>
      <c r="C22" s="90"/>
      <c r="D22" s="91"/>
      <c r="E22" s="88" t="str">
        <f t="shared" si="0"/>
        <v/>
      </c>
      <c r="F22" s="131"/>
      <c r="G22" s="170"/>
      <c r="H22" s="171"/>
      <c r="I22" s="85"/>
      <c r="J22" s="86"/>
      <c r="K22" s="136"/>
      <c r="L22" s="87">
        <f t="shared" si="1"/>
        <v>0</v>
      </c>
      <c r="M22" s="18"/>
      <c r="O22" s="18"/>
      <c r="P22" s="18">
        <f t="shared" si="2"/>
        <v>0</v>
      </c>
    </row>
    <row r="23" spans="1:16" ht="55.2" customHeight="1" x14ac:dyDescent="0.3">
      <c r="A23" s="89" t="s">
        <v>54</v>
      </c>
      <c r="B23" s="90"/>
      <c r="C23" s="90"/>
      <c r="D23" s="91"/>
      <c r="E23" s="88" t="str">
        <f t="shared" si="0"/>
        <v/>
      </c>
      <c r="F23" s="131"/>
      <c r="G23" s="170"/>
      <c r="H23" s="171"/>
      <c r="I23" s="85"/>
      <c r="J23" s="86"/>
      <c r="K23" s="136"/>
      <c r="L23" s="87">
        <f t="shared" si="1"/>
        <v>0</v>
      </c>
      <c r="M23" s="18"/>
      <c r="O23" s="18"/>
      <c r="P23" s="18">
        <f t="shared" si="2"/>
        <v>0</v>
      </c>
    </row>
    <row r="24" spans="1:16" ht="55.2" customHeight="1" x14ac:dyDescent="0.3">
      <c r="A24" s="89" t="s">
        <v>54</v>
      </c>
      <c r="B24" s="90"/>
      <c r="C24" s="90"/>
      <c r="D24" s="91"/>
      <c r="E24" s="88" t="str">
        <f t="shared" si="0"/>
        <v/>
      </c>
      <c r="F24" s="131"/>
      <c r="G24" s="170"/>
      <c r="H24" s="171"/>
      <c r="I24" s="85"/>
      <c r="J24" s="86"/>
      <c r="K24" s="136"/>
      <c r="L24" s="87">
        <f t="shared" si="1"/>
        <v>0</v>
      </c>
      <c r="M24" s="18"/>
      <c r="O24" s="18"/>
      <c r="P24" s="18">
        <f t="shared" si="2"/>
        <v>0</v>
      </c>
    </row>
    <row r="25" spans="1:16" ht="55.2" customHeight="1" x14ac:dyDescent="0.3">
      <c r="A25" s="89" t="s">
        <v>54</v>
      </c>
      <c r="B25" s="90"/>
      <c r="C25" s="90"/>
      <c r="D25" s="91"/>
      <c r="E25" s="88" t="str">
        <f t="shared" si="0"/>
        <v/>
      </c>
      <c r="F25" s="131"/>
      <c r="G25" s="170"/>
      <c r="H25" s="171"/>
      <c r="I25" s="85"/>
      <c r="J25" s="86"/>
      <c r="K25" s="136"/>
      <c r="L25" s="87">
        <f t="shared" si="1"/>
        <v>0</v>
      </c>
      <c r="M25" s="18"/>
      <c r="O25" s="18"/>
      <c r="P25" s="18">
        <f t="shared" si="2"/>
        <v>0</v>
      </c>
    </row>
    <row r="26" spans="1:16" ht="55.2" customHeight="1" x14ac:dyDescent="0.3">
      <c r="A26" s="89" t="s">
        <v>54</v>
      </c>
      <c r="B26" s="90"/>
      <c r="C26" s="90"/>
      <c r="D26" s="91"/>
      <c r="E26" s="88" t="str">
        <f t="shared" si="0"/>
        <v/>
      </c>
      <c r="F26" s="131"/>
      <c r="G26" s="170"/>
      <c r="H26" s="171"/>
      <c r="I26" s="85"/>
      <c r="J26" s="86"/>
      <c r="K26" s="136"/>
      <c r="L26" s="87">
        <f t="shared" si="1"/>
        <v>0</v>
      </c>
      <c r="M26" s="18"/>
      <c r="O26" s="18"/>
      <c r="P26" s="18">
        <f t="shared" si="2"/>
        <v>0</v>
      </c>
    </row>
    <row r="27" spans="1:16" ht="55.2" customHeight="1" x14ac:dyDescent="0.3">
      <c r="A27" s="89" t="s">
        <v>54</v>
      </c>
      <c r="B27" s="90"/>
      <c r="C27" s="90"/>
      <c r="D27" s="91"/>
      <c r="E27" s="88" t="str">
        <f t="shared" si="0"/>
        <v/>
      </c>
      <c r="F27" s="131"/>
      <c r="G27" s="170"/>
      <c r="H27" s="171"/>
      <c r="I27" s="85"/>
      <c r="J27" s="86"/>
      <c r="K27" s="136"/>
      <c r="L27" s="87">
        <f t="shared" si="1"/>
        <v>0</v>
      </c>
      <c r="M27" s="18"/>
      <c r="O27" s="18"/>
      <c r="P27" s="18">
        <f t="shared" si="2"/>
        <v>0</v>
      </c>
    </row>
    <row r="28" spans="1:16" ht="55.2" customHeight="1" x14ac:dyDescent="0.3">
      <c r="A28" s="89" t="s">
        <v>54</v>
      </c>
      <c r="B28" s="90"/>
      <c r="C28" s="90"/>
      <c r="D28" s="91"/>
      <c r="E28" s="88" t="str">
        <f t="shared" si="0"/>
        <v/>
      </c>
      <c r="F28" s="131"/>
      <c r="G28" s="170"/>
      <c r="H28" s="171"/>
      <c r="I28" s="85"/>
      <c r="J28" s="86"/>
      <c r="K28" s="136"/>
      <c r="L28" s="87">
        <f t="shared" si="1"/>
        <v>0</v>
      </c>
      <c r="M28" s="18"/>
      <c r="O28" s="18"/>
      <c r="P28" s="18">
        <f t="shared" si="2"/>
        <v>0</v>
      </c>
    </row>
    <row r="29" spans="1:16" ht="55.2" customHeight="1" x14ac:dyDescent="0.3">
      <c r="A29" s="89" t="s">
        <v>54</v>
      </c>
      <c r="B29" s="90"/>
      <c r="C29" s="90"/>
      <c r="D29" s="91"/>
      <c r="E29" s="88" t="str">
        <f t="shared" si="0"/>
        <v/>
      </c>
      <c r="F29" s="131"/>
      <c r="G29" s="170"/>
      <c r="H29" s="171"/>
      <c r="I29" s="85"/>
      <c r="J29" s="86"/>
      <c r="K29" s="136"/>
      <c r="L29" s="87">
        <f t="shared" si="1"/>
        <v>0</v>
      </c>
      <c r="M29" s="18"/>
      <c r="O29" s="18"/>
      <c r="P29" s="18">
        <f t="shared" si="2"/>
        <v>0</v>
      </c>
    </row>
    <row r="30" spans="1:16" ht="55.2" customHeight="1" x14ac:dyDescent="0.3">
      <c r="A30" s="89" t="s">
        <v>54</v>
      </c>
      <c r="B30" s="90"/>
      <c r="C30" s="90"/>
      <c r="D30" s="91"/>
      <c r="E30" s="88" t="str">
        <f t="shared" si="0"/>
        <v/>
      </c>
      <c r="F30" s="131"/>
      <c r="G30" s="170"/>
      <c r="H30" s="171"/>
      <c r="I30" s="85"/>
      <c r="J30" s="86"/>
      <c r="K30" s="136"/>
      <c r="L30" s="87">
        <f t="shared" si="1"/>
        <v>0</v>
      </c>
      <c r="M30" s="18"/>
      <c r="O30" s="18"/>
      <c r="P30" s="18">
        <f t="shared" si="2"/>
        <v>0</v>
      </c>
    </row>
    <row r="31" spans="1:16" ht="55.2" customHeight="1" x14ac:dyDescent="0.3">
      <c r="A31" s="89" t="s">
        <v>54</v>
      </c>
      <c r="B31" s="90"/>
      <c r="C31" s="90"/>
      <c r="D31" s="91"/>
      <c r="E31" s="88" t="str">
        <f t="shared" si="0"/>
        <v/>
      </c>
      <c r="F31" s="131"/>
      <c r="G31" s="170"/>
      <c r="H31" s="171"/>
      <c r="I31" s="85"/>
      <c r="J31" s="86"/>
      <c r="K31" s="136"/>
      <c r="L31" s="87">
        <f t="shared" si="1"/>
        <v>0</v>
      </c>
      <c r="M31" s="18"/>
      <c r="O31" s="18"/>
      <c r="P31" s="18">
        <f t="shared" si="2"/>
        <v>0</v>
      </c>
    </row>
    <row r="32" spans="1:16" ht="55.2" customHeight="1" x14ac:dyDescent="0.3">
      <c r="A32" s="89" t="s">
        <v>54</v>
      </c>
      <c r="B32" s="90"/>
      <c r="C32" s="90"/>
      <c r="D32" s="91"/>
      <c r="E32" s="88" t="str">
        <f t="shared" si="0"/>
        <v/>
      </c>
      <c r="F32" s="131"/>
      <c r="G32" s="170"/>
      <c r="H32" s="171"/>
      <c r="I32" s="85"/>
      <c r="J32" s="86"/>
      <c r="K32" s="136"/>
      <c r="L32" s="87">
        <f t="shared" si="1"/>
        <v>0</v>
      </c>
      <c r="M32" s="18"/>
      <c r="O32" s="18"/>
      <c r="P32" s="18">
        <f t="shared" si="2"/>
        <v>0</v>
      </c>
    </row>
    <row r="33" spans="1:16" ht="55.2" customHeight="1" x14ac:dyDescent="0.3">
      <c r="A33" s="89" t="s">
        <v>54</v>
      </c>
      <c r="B33" s="90"/>
      <c r="C33" s="90"/>
      <c r="D33" s="91"/>
      <c r="E33" s="88" t="str">
        <f t="shared" si="0"/>
        <v/>
      </c>
      <c r="F33" s="131"/>
      <c r="G33" s="170"/>
      <c r="H33" s="171"/>
      <c r="I33" s="85"/>
      <c r="J33" s="86"/>
      <c r="K33" s="136"/>
      <c r="L33" s="87">
        <f t="shared" si="1"/>
        <v>0</v>
      </c>
      <c r="M33" s="18"/>
      <c r="O33" s="18"/>
      <c r="P33" s="18">
        <f t="shared" si="2"/>
        <v>0</v>
      </c>
    </row>
    <row r="34" spans="1:16" ht="55.2" customHeight="1" x14ac:dyDescent="0.3">
      <c r="A34" s="89" t="s">
        <v>54</v>
      </c>
      <c r="B34" s="90"/>
      <c r="C34" s="90"/>
      <c r="D34" s="91"/>
      <c r="E34" s="88" t="str">
        <f t="shared" si="0"/>
        <v/>
      </c>
      <c r="F34" s="131"/>
      <c r="G34" s="170"/>
      <c r="H34" s="171"/>
      <c r="I34" s="85"/>
      <c r="J34" s="86"/>
      <c r="K34" s="136"/>
      <c r="L34" s="87">
        <f t="shared" si="1"/>
        <v>0</v>
      </c>
      <c r="M34" s="18"/>
      <c r="O34" s="18"/>
      <c r="P34" s="18">
        <f t="shared" si="2"/>
        <v>0</v>
      </c>
    </row>
    <row r="35" spans="1:16" ht="55.2" customHeight="1" x14ac:dyDescent="0.3">
      <c r="A35" s="89" t="s">
        <v>54</v>
      </c>
      <c r="B35" s="90"/>
      <c r="C35" s="90"/>
      <c r="D35" s="91"/>
      <c r="E35" s="88" t="str">
        <f t="shared" si="0"/>
        <v/>
      </c>
      <c r="F35" s="131"/>
      <c r="G35" s="170"/>
      <c r="H35" s="171"/>
      <c r="I35" s="85"/>
      <c r="J35" s="86"/>
      <c r="K35" s="136"/>
      <c r="L35" s="87">
        <f t="shared" si="1"/>
        <v>0</v>
      </c>
      <c r="M35" s="18"/>
      <c r="O35" s="18"/>
      <c r="P35" s="18">
        <f t="shared" si="2"/>
        <v>0</v>
      </c>
    </row>
    <row r="36" spans="1:16" ht="55.2" customHeight="1" x14ac:dyDescent="0.3">
      <c r="A36" s="89" t="s">
        <v>54</v>
      </c>
      <c r="B36" s="90"/>
      <c r="C36" s="90"/>
      <c r="D36" s="91"/>
      <c r="E36" s="88" t="str">
        <f t="shared" si="0"/>
        <v/>
      </c>
      <c r="F36" s="131"/>
      <c r="G36" s="170"/>
      <c r="H36" s="171"/>
      <c r="I36" s="85"/>
      <c r="J36" s="86"/>
      <c r="K36" s="136"/>
      <c r="L36" s="87">
        <f t="shared" si="1"/>
        <v>0</v>
      </c>
      <c r="M36" s="18"/>
      <c r="O36" s="18"/>
      <c r="P36" s="18">
        <f t="shared" si="2"/>
        <v>0</v>
      </c>
    </row>
    <row r="37" spans="1:16" ht="55.2" customHeight="1" x14ac:dyDescent="0.3">
      <c r="A37" s="89" t="s">
        <v>54</v>
      </c>
      <c r="B37" s="90"/>
      <c r="C37" s="90"/>
      <c r="D37" s="91"/>
      <c r="E37" s="88" t="str">
        <f t="shared" si="0"/>
        <v/>
      </c>
      <c r="F37" s="131"/>
      <c r="G37" s="170"/>
      <c r="H37" s="171"/>
      <c r="I37" s="85"/>
      <c r="J37" s="86"/>
      <c r="K37" s="136"/>
      <c r="L37" s="87">
        <f t="shared" si="1"/>
        <v>0</v>
      </c>
      <c r="M37" s="18"/>
      <c r="O37" s="18"/>
      <c r="P37" s="18">
        <f t="shared" si="2"/>
        <v>0</v>
      </c>
    </row>
    <row r="38" spans="1:16" ht="55.2" customHeight="1" x14ac:dyDescent="0.3">
      <c r="A38" s="89" t="s">
        <v>54</v>
      </c>
      <c r="B38" s="90"/>
      <c r="C38" s="90"/>
      <c r="D38" s="91"/>
      <c r="E38" s="88" t="str">
        <f t="shared" si="0"/>
        <v/>
      </c>
      <c r="F38" s="131"/>
      <c r="G38" s="170"/>
      <c r="H38" s="171"/>
      <c r="I38" s="85"/>
      <c r="J38" s="86"/>
      <c r="K38" s="136"/>
      <c r="L38" s="87">
        <f t="shared" si="1"/>
        <v>0</v>
      </c>
      <c r="M38" s="18"/>
      <c r="O38" s="18"/>
      <c r="P38" s="18">
        <f t="shared" si="2"/>
        <v>0</v>
      </c>
    </row>
    <row r="39" spans="1:16" ht="55.2" customHeight="1" x14ac:dyDescent="0.3">
      <c r="A39" s="89" t="s">
        <v>54</v>
      </c>
      <c r="B39" s="90"/>
      <c r="C39" s="90"/>
      <c r="D39" s="91"/>
      <c r="E39" s="88" t="str">
        <f t="shared" si="0"/>
        <v/>
      </c>
      <c r="F39" s="131"/>
      <c r="G39" s="170"/>
      <c r="H39" s="171"/>
      <c r="I39" s="85"/>
      <c r="J39" s="86"/>
      <c r="K39" s="136"/>
      <c r="L39" s="87">
        <f t="shared" si="1"/>
        <v>0</v>
      </c>
      <c r="M39" s="18"/>
      <c r="O39" s="18"/>
      <c r="P39" s="18">
        <f t="shared" si="2"/>
        <v>0</v>
      </c>
    </row>
    <row r="40" spans="1:16" ht="55.2" customHeight="1" x14ac:dyDescent="0.3">
      <c r="A40" s="89" t="s">
        <v>54</v>
      </c>
      <c r="B40" s="90"/>
      <c r="C40" s="90"/>
      <c r="D40" s="91"/>
      <c r="E40" s="88" t="str">
        <f t="shared" si="0"/>
        <v/>
      </c>
      <c r="F40" s="131"/>
      <c r="G40" s="170"/>
      <c r="H40" s="171"/>
      <c r="I40" s="85"/>
      <c r="J40" s="86"/>
      <c r="K40" s="136"/>
      <c r="L40" s="87">
        <f t="shared" si="1"/>
        <v>0</v>
      </c>
      <c r="M40" s="18"/>
      <c r="O40" s="18"/>
      <c r="P40" s="18">
        <f t="shared" si="2"/>
        <v>0</v>
      </c>
    </row>
    <row r="41" spans="1:16" ht="55.2" customHeight="1" x14ac:dyDescent="0.3">
      <c r="A41" s="89" t="s">
        <v>54</v>
      </c>
      <c r="B41" s="90"/>
      <c r="C41" s="90"/>
      <c r="D41" s="91"/>
      <c r="E41" s="88" t="str">
        <f t="shared" si="0"/>
        <v/>
      </c>
      <c r="F41" s="131"/>
      <c r="G41" s="170"/>
      <c r="H41" s="171"/>
      <c r="I41" s="85"/>
      <c r="J41" s="86"/>
      <c r="K41" s="136"/>
      <c r="L41" s="87">
        <f t="shared" si="1"/>
        <v>0</v>
      </c>
      <c r="M41" s="18"/>
      <c r="O41" s="18"/>
      <c r="P41" s="18">
        <f t="shared" si="2"/>
        <v>0</v>
      </c>
    </row>
    <row r="42" spans="1:16" ht="55.2" customHeight="1" x14ac:dyDescent="0.3">
      <c r="A42" s="89" t="s">
        <v>54</v>
      </c>
      <c r="B42" s="90"/>
      <c r="C42" s="90"/>
      <c r="D42" s="91"/>
      <c r="E42" s="88" t="str">
        <f t="shared" si="0"/>
        <v/>
      </c>
      <c r="F42" s="131"/>
      <c r="G42" s="170"/>
      <c r="H42" s="171"/>
      <c r="I42" s="85"/>
      <c r="J42" s="86"/>
      <c r="K42" s="136"/>
      <c r="L42" s="87">
        <f t="shared" si="1"/>
        <v>0</v>
      </c>
      <c r="M42" s="18"/>
      <c r="O42" s="18"/>
      <c r="P42" s="18">
        <f t="shared" si="2"/>
        <v>0</v>
      </c>
    </row>
    <row r="43" spans="1:16" ht="55.2" customHeight="1" x14ac:dyDescent="0.3">
      <c r="A43" s="89" t="s">
        <v>54</v>
      </c>
      <c r="B43" s="90"/>
      <c r="C43" s="90"/>
      <c r="D43" s="91"/>
      <c r="E43" s="88" t="str">
        <f t="shared" si="0"/>
        <v/>
      </c>
      <c r="F43" s="131"/>
      <c r="G43" s="170"/>
      <c r="H43" s="171"/>
      <c r="I43" s="85"/>
      <c r="J43" s="86"/>
      <c r="K43" s="136"/>
      <c r="L43" s="87">
        <f t="shared" si="1"/>
        <v>0</v>
      </c>
      <c r="M43" s="18"/>
      <c r="O43" s="18"/>
      <c r="P43" s="18">
        <f t="shared" si="2"/>
        <v>0</v>
      </c>
    </row>
    <row r="44" spans="1:16" ht="55.2" customHeight="1" x14ac:dyDescent="0.3">
      <c r="A44" s="89" t="s">
        <v>54</v>
      </c>
      <c r="B44" s="90"/>
      <c r="C44" s="90"/>
      <c r="D44" s="91"/>
      <c r="E44" s="88" t="str">
        <f t="shared" si="0"/>
        <v/>
      </c>
      <c r="F44" s="131"/>
      <c r="G44" s="170"/>
      <c r="H44" s="171"/>
      <c r="I44" s="85"/>
      <c r="J44" s="86"/>
      <c r="K44" s="136"/>
      <c r="L44" s="87">
        <f t="shared" si="1"/>
        <v>0</v>
      </c>
      <c r="M44" s="18"/>
      <c r="O44" s="18"/>
      <c r="P44" s="18">
        <f t="shared" si="2"/>
        <v>0</v>
      </c>
    </row>
    <row r="45" spans="1:16" ht="55.2" customHeight="1" x14ac:dyDescent="0.3">
      <c r="A45" s="89" t="s">
        <v>54</v>
      </c>
      <c r="B45" s="90"/>
      <c r="C45" s="90"/>
      <c r="D45" s="91"/>
      <c r="E45" s="88" t="str">
        <f t="shared" si="0"/>
        <v/>
      </c>
      <c r="F45" s="131"/>
      <c r="G45" s="170"/>
      <c r="H45" s="171"/>
      <c r="I45" s="85"/>
      <c r="J45" s="86"/>
      <c r="K45" s="136"/>
      <c r="L45" s="87">
        <f t="shared" si="1"/>
        <v>0</v>
      </c>
      <c r="M45" s="18"/>
      <c r="O45" s="18"/>
      <c r="P45" s="18">
        <f t="shared" si="2"/>
        <v>0</v>
      </c>
    </row>
    <row r="46" spans="1:16" ht="55.2" customHeight="1" x14ac:dyDescent="0.3">
      <c r="A46" s="89" t="s">
        <v>54</v>
      </c>
      <c r="B46" s="90"/>
      <c r="C46" s="90"/>
      <c r="D46" s="91"/>
      <c r="E46" s="88" t="str">
        <f t="shared" si="0"/>
        <v/>
      </c>
      <c r="F46" s="131"/>
      <c r="G46" s="170"/>
      <c r="H46" s="171"/>
      <c r="I46" s="85"/>
      <c r="J46" s="86"/>
      <c r="K46" s="136"/>
      <c r="L46" s="87">
        <f t="shared" si="1"/>
        <v>0</v>
      </c>
      <c r="M46" s="18"/>
      <c r="O46" s="18"/>
      <c r="P46" s="18">
        <f t="shared" si="2"/>
        <v>0</v>
      </c>
    </row>
    <row r="47" spans="1:16" ht="55.2" customHeight="1" x14ac:dyDescent="0.3">
      <c r="A47" s="89" t="s">
        <v>54</v>
      </c>
      <c r="B47" s="90"/>
      <c r="C47" s="90"/>
      <c r="D47" s="91"/>
      <c r="E47" s="88" t="str">
        <f t="shared" si="0"/>
        <v/>
      </c>
      <c r="F47" s="131"/>
      <c r="G47" s="170"/>
      <c r="H47" s="171"/>
      <c r="I47" s="85"/>
      <c r="J47" s="86"/>
      <c r="K47" s="136"/>
      <c r="L47" s="87">
        <f t="shared" si="1"/>
        <v>0</v>
      </c>
      <c r="M47" s="18"/>
      <c r="O47" s="18"/>
      <c r="P47" s="18">
        <f t="shared" si="2"/>
        <v>0</v>
      </c>
    </row>
    <row r="48" spans="1:16" ht="55.2" customHeight="1" x14ac:dyDescent="0.3">
      <c r="A48" s="89" t="s">
        <v>54</v>
      </c>
      <c r="B48" s="90"/>
      <c r="C48" s="90"/>
      <c r="D48" s="91"/>
      <c r="E48" s="88" t="str">
        <f t="shared" si="0"/>
        <v/>
      </c>
      <c r="F48" s="131"/>
      <c r="G48" s="170"/>
      <c r="H48" s="171"/>
      <c r="I48" s="85"/>
      <c r="J48" s="86"/>
      <c r="K48" s="136"/>
      <c r="L48" s="87">
        <f t="shared" si="1"/>
        <v>0</v>
      </c>
      <c r="M48" s="18"/>
      <c r="O48" s="18"/>
      <c r="P48" s="18">
        <f t="shared" si="2"/>
        <v>0</v>
      </c>
    </row>
    <row r="49" spans="1:16" ht="55.2" customHeight="1" x14ac:dyDescent="0.3">
      <c r="A49" s="89" t="s">
        <v>54</v>
      </c>
      <c r="B49" s="90"/>
      <c r="C49" s="90"/>
      <c r="D49" s="91"/>
      <c r="E49" s="88" t="str">
        <f t="shared" si="0"/>
        <v/>
      </c>
      <c r="F49" s="131"/>
      <c r="G49" s="170"/>
      <c r="H49" s="171"/>
      <c r="I49" s="85"/>
      <c r="J49" s="86"/>
      <c r="K49" s="136"/>
      <c r="L49" s="87">
        <f t="shared" si="1"/>
        <v>0</v>
      </c>
      <c r="M49" s="18"/>
      <c r="O49" s="18"/>
      <c r="P49" s="18">
        <f t="shared" si="2"/>
        <v>0</v>
      </c>
    </row>
    <row r="50" spans="1:16" ht="55.2" customHeight="1" x14ac:dyDescent="0.3">
      <c r="A50" s="89" t="s">
        <v>54</v>
      </c>
      <c r="B50" s="90"/>
      <c r="C50" s="90"/>
      <c r="D50" s="91"/>
      <c r="E50" s="88" t="str">
        <f t="shared" ref="E50:E81" si="3">IF(D50="","",VLOOKUP(D50,$T$112:$U$116,2))</f>
        <v/>
      </c>
      <c r="F50" s="131"/>
      <c r="G50" s="170"/>
      <c r="H50" s="171"/>
      <c r="I50" s="85"/>
      <c r="J50" s="86"/>
      <c r="K50" s="136"/>
      <c r="L50" s="87">
        <f t="shared" si="1"/>
        <v>0</v>
      </c>
      <c r="M50" s="18"/>
      <c r="O50" s="18"/>
      <c r="P50" s="18">
        <f t="shared" si="2"/>
        <v>0</v>
      </c>
    </row>
    <row r="51" spans="1:16" ht="55.2" customHeight="1" x14ac:dyDescent="0.3">
      <c r="A51" s="89" t="s">
        <v>54</v>
      </c>
      <c r="B51" s="90"/>
      <c r="C51" s="90"/>
      <c r="D51" s="91"/>
      <c r="E51" s="88" t="str">
        <f t="shared" si="3"/>
        <v/>
      </c>
      <c r="F51" s="131"/>
      <c r="G51" s="170"/>
      <c r="H51" s="171"/>
      <c r="I51" s="85"/>
      <c r="J51" s="86"/>
      <c r="K51" s="136"/>
      <c r="L51" s="87">
        <f t="shared" si="1"/>
        <v>0</v>
      </c>
      <c r="M51" s="18"/>
      <c r="O51" s="18"/>
      <c r="P51" s="18">
        <f t="shared" si="2"/>
        <v>0</v>
      </c>
    </row>
    <row r="52" spans="1:16" ht="55.2" customHeight="1" x14ac:dyDescent="0.3">
      <c r="A52" s="89" t="s">
        <v>54</v>
      </c>
      <c r="B52" s="90"/>
      <c r="C52" s="90"/>
      <c r="D52" s="91"/>
      <c r="E52" s="88" t="str">
        <f t="shared" si="3"/>
        <v/>
      </c>
      <c r="F52" s="131"/>
      <c r="G52" s="170"/>
      <c r="H52" s="171"/>
      <c r="I52" s="85"/>
      <c r="J52" s="86"/>
      <c r="K52" s="136"/>
      <c r="L52" s="87">
        <f t="shared" si="1"/>
        <v>0</v>
      </c>
      <c r="M52" s="18"/>
      <c r="O52" s="18"/>
      <c r="P52" s="18">
        <f t="shared" si="2"/>
        <v>0</v>
      </c>
    </row>
    <row r="53" spans="1:16" ht="55.2" customHeight="1" x14ac:dyDescent="0.3">
      <c r="A53" s="89" t="s">
        <v>54</v>
      </c>
      <c r="B53" s="90"/>
      <c r="C53" s="90"/>
      <c r="D53" s="91"/>
      <c r="E53" s="88" t="str">
        <f t="shared" si="3"/>
        <v/>
      </c>
      <c r="F53" s="131"/>
      <c r="G53" s="170"/>
      <c r="H53" s="171"/>
      <c r="I53" s="85"/>
      <c r="J53" s="86"/>
      <c r="K53" s="136"/>
      <c r="L53" s="87">
        <f t="shared" si="1"/>
        <v>0</v>
      </c>
      <c r="M53" s="18"/>
      <c r="O53" s="18"/>
      <c r="P53" s="18">
        <f t="shared" si="2"/>
        <v>0</v>
      </c>
    </row>
    <row r="54" spans="1:16" ht="55.2" customHeight="1" x14ac:dyDescent="0.3">
      <c r="A54" s="89" t="s">
        <v>54</v>
      </c>
      <c r="B54" s="90"/>
      <c r="C54" s="90"/>
      <c r="D54" s="91"/>
      <c r="E54" s="88" t="str">
        <f t="shared" si="3"/>
        <v/>
      </c>
      <c r="F54" s="131"/>
      <c r="G54" s="170"/>
      <c r="H54" s="171"/>
      <c r="I54" s="85"/>
      <c r="J54" s="86"/>
      <c r="K54" s="136"/>
      <c r="L54" s="87">
        <f t="shared" si="1"/>
        <v>0</v>
      </c>
      <c r="M54" s="18"/>
      <c r="O54" s="18"/>
      <c r="P54" s="18">
        <f t="shared" si="2"/>
        <v>0</v>
      </c>
    </row>
    <row r="55" spans="1:16" ht="55.2" customHeight="1" x14ac:dyDescent="0.3">
      <c r="A55" s="89" t="s">
        <v>54</v>
      </c>
      <c r="B55" s="90"/>
      <c r="C55" s="90"/>
      <c r="D55" s="91"/>
      <c r="E55" s="88" t="str">
        <f t="shared" si="3"/>
        <v/>
      </c>
      <c r="F55" s="131"/>
      <c r="G55" s="170"/>
      <c r="H55" s="171"/>
      <c r="I55" s="85"/>
      <c r="J55" s="86"/>
      <c r="K55" s="136"/>
      <c r="L55" s="87">
        <f t="shared" si="1"/>
        <v>0</v>
      </c>
      <c r="M55" s="18"/>
      <c r="O55" s="18"/>
      <c r="P55" s="18">
        <f t="shared" si="2"/>
        <v>0</v>
      </c>
    </row>
    <row r="56" spans="1:16" ht="55.2" customHeight="1" x14ac:dyDescent="0.3">
      <c r="A56" s="89" t="s">
        <v>54</v>
      </c>
      <c r="B56" s="90"/>
      <c r="C56" s="90"/>
      <c r="D56" s="91"/>
      <c r="E56" s="88" t="str">
        <f t="shared" si="3"/>
        <v/>
      </c>
      <c r="F56" s="131"/>
      <c r="G56" s="170"/>
      <c r="H56" s="171"/>
      <c r="I56" s="85"/>
      <c r="J56" s="86"/>
      <c r="K56" s="136"/>
      <c r="L56" s="87">
        <f t="shared" si="1"/>
        <v>0</v>
      </c>
      <c r="M56" s="18"/>
      <c r="O56" s="18"/>
      <c r="P56" s="18">
        <f t="shared" si="2"/>
        <v>0</v>
      </c>
    </row>
    <row r="57" spans="1:16" ht="55.2" customHeight="1" x14ac:dyDescent="0.3">
      <c r="A57" s="89" t="s">
        <v>54</v>
      </c>
      <c r="B57" s="90"/>
      <c r="C57" s="90"/>
      <c r="D57" s="91"/>
      <c r="E57" s="88" t="str">
        <f t="shared" si="3"/>
        <v/>
      </c>
      <c r="F57" s="131"/>
      <c r="G57" s="170"/>
      <c r="H57" s="171"/>
      <c r="I57" s="85"/>
      <c r="J57" s="86"/>
      <c r="K57" s="136"/>
      <c r="L57" s="87">
        <f t="shared" si="1"/>
        <v>0</v>
      </c>
      <c r="M57" s="18"/>
      <c r="O57" s="18"/>
      <c r="P57" s="18">
        <f t="shared" si="2"/>
        <v>0</v>
      </c>
    </row>
    <row r="58" spans="1:16" ht="55.2" customHeight="1" x14ac:dyDescent="0.3">
      <c r="A58" s="89" t="s">
        <v>54</v>
      </c>
      <c r="B58" s="90"/>
      <c r="C58" s="90"/>
      <c r="D58" s="91"/>
      <c r="E58" s="88" t="str">
        <f t="shared" si="3"/>
        <v/>
      </c>
      <c r="F58" s="131"/>
      <c r="G58" s="170"/>
      <c r="H58" s="171"/>
      <c r="I58" s="85"/>
      <c r="J58" s="86"/>
      <c r="K58" s="136"/>
      <c r="L58" s="87">
        <f t="shared" si="1"/>
        <v>0</v>
      </c>
      <c r="M58" s="18"/>
      <c r="O58" s="18"/>
      <c r="P58" s="18">
        <f t="shared" si="2"/>
        <v>0</v>
      </c>
    </row>
    <row r="59" spans="1:16" ht="55.2" customHeight="1" x14ac:dyDescent="0.3">
      <c r="A59" s="89" t="s">
        <v>54</v>
      </c>
      <c r="B59" s="90"/>
      <c r="C59" s="90"/>
      <c r="D59" s="91"/>
      <c r="E59" s="88" t="str">
        <f t="shared" si="3"/>
        <v/>
      </c>
      <c r="F59" s="131"/>
      <c r="G59" s="170"/>
      <c r="H59" s="171"/>
      <c r="I59" s="85"/>
      <c r="J59" s="86"/>
      <c r="K59" s="136"/>
      <c r="L59" s="87">
        <f t="shared" si="1"/>
        <v>0</v>
      </c>
      <c r="M59" s="18"/>
      <c r="O59" s="18"/>
      <c r="P59" s="18">
        <f t="shared" si="2"/>
        <v>0</v>
      </c>
    </row>
    <row r="60" spans="1:16" ht="55.2" customHeight="1" x14ac:dyDescent="0.3">
      <c r="A60" s="89" t="s">
        <v>54</v>
      </c>
      <c r="B60" s="90"/>
      <c r="C60" s="90"/>
      <c r="D60" s="91"/>
      <c r="E60" s="88" t="str">
        <f t="shared" si="3"/>
        <v/>
      </c>
      <c r="F60" s="131"/>
      <c r="G60" s="170"/>
      <c r="H60" s="171"/>
      <c r="I60" s="85"/>
      <c r="J60" s="86"/>
      <c r="K60" s="136"/>
      <c r="L60" s="87">
        <f t="shared" si="1"/>
        <v>0</v>
      </c>
      <c r="M60" s="18"/>
      <c r="O60" s="18"/>
      <c r="P60" s="18">
        <f t="shared" si="2"/>
        <v>0</v>
      </c>
    </row>
    <row r="61" spans="1:16" ht="55.2" customHeight="1" x14ac:dyDescent="0.3">
      <c r="A61" s="89" t="s">
        <v>54</v>
      </c>
      <c r="B61" s="90"/>
      <c r="C61" s="90"/>
      <c r="D61" s="91"/>
      <c r="E61" s="88" t="str">
        <f t="shared" si="3"/>
        <v/>
      </c>
      <c r="F61" s="131"/>
      <c r="G61" s="170"/>
      <c r="H61" s="171"/>
      <c r="I61" s="85"/>
      <c r="J61" s="86"/>
      <c r="K61" s="136"/>
      <c r="L61" s="87">
        <f t="shared" si="1"/>
        <v>0</v>
      </c>
      <c r="M61" s="18"/>
      <c r="O61" s="18"/>
      <c r="P61" s="18">
        <f t="shared" si="2"/>
        <v>0</v>
      </c>
    </row>
    <row r="62" spans="1:16" ht="55.2" customHeight="1" x14ac:dyDescent="0.3">
      <c r="A62" s="89" t="s">
        <v>54</v>
      </c>
      <c r="B62" s="90"/>
      <c r="C62" s="90"/>
      <c r="D62" s="91"/>
      <c r="E62" s="88" t="str">
        <f t="shared" si="3"/>
        <v/>
      </c>
      <c r="F62" s="131"/>
      <c r="G62" s="170"/>
      <c r="H62" s="171"/>
      <c r="I62" s="85"/>
      <c r="J62" s="86"/>
      <c r="K62" s="136"/>
      <c r="L62" s="87">
        <f t="shared" si="1"/>
        <v>0</v>
      </c>
      <c r="M62" s="18"/>
      <c r="O62" s="18"/>
      <c r="P62" s="18">
        <f t="shared" si="2"/>
        <v>0</v>
      </c>
    </row>
    <row r="63" spans="1:16" ht="55.2" customHeight="1" x14ac:dyDescent="0.3">
      <c r="A63" s="89" t="s">
        <v>54</v>
      </c>
      <c r="B63" s="90"/>
      <c r="C63" s="90"/>
      <c r="D63" s="91"/>
      <c r="E63" s="88" t="str">
        <f t="shared" si="3"/>
        <v/>
      </c>
      <c r="F63" s="131"/>
      <c r="G63" s="170"/>
      <c r="H63" s="171"/>
      <c r="I63" s="85"/>
      <c r="J63" s="86"/>
      <c r="K63" s="136"/>
      <c r="L63" s="87">
        <f t="shared" si="1"/>
        <v>0</v>
      </c>
      <c r="M63" s="18"/>
      <c r="O63" s="18"/>
      <c r="P63" s="18">
        <f t="shared" si="2"/>
        <v>0</v>
      </c>
    </row>
    <row r="64" spans="1:16" ht="55.2" customHeight="1" x14ac:dyDescent="0.3">
      <c r="A64" s="89" t="s">
        <v>54</v>
      </c>
      <c r="B64" s="90"/>
      <c r="C64" s="90"/>
      <c r="D64" s="91"/>
      <c r="E64" s="88" t="str">
        <f t="shared" si="3"/>
        <v/>
      </c>
      <c r="F64" s="131"/>
      <c r="G64" s="170"/>
      <c r="H64" s="171"/>
      <c r="I64" s="85"/>
      <c r="J64" s="86"/>
      <c r="K64" s="136"/>
      <c r="L64" s="87">
        <f t="shared" si="1"/>
        <v>0</v>
      </c>
      <c r="M64" s="18"/>
      <c r="O64" s="18"/>
      <c r="P64" s="18">
        <f t="shared" si="2"/>
        <v>0</v>
      </c>
    </row>
    <row r="65" spans="1:16" ht="55.2" customHeight="1" x14ac:dyDescent="0.3">
      <c r="A65" s="89" t="s">
        <v>54</v>
      </c>
      <c r="B65" s="90"/>
      <c r="C65" s="90"/>
      <c r="D65" s="91"/>
      <c r="E65" s="88" t="str">
        <f t="shared" si="3"/>
        <v/>
      </c>
      <c r="F65" s="131"/>
      <c r="G65" s="170"/>
      <c r="H65" s="171"/>
      <c r="I65" s="85"/>
      <c r="J65" s="86"/>
      <c r="K65" s="136"/>
      <c r="L65" s="87">
        <f t="shared" si="1"/>
        <v>0</v>
      </c>
      <c r="M65" s="18"/>
      <c r="O65" s="18"/>
      <c r="P65" s="18">
        <f t="shared" si="2"/>
        <v>0</v>
      </c>
    </row>
    <row r="66" spans="1:16" ht="55.2" customHeight="1" x14ac:dyDescent="0.3">
      <c r="A66" s="89" t="s">
        <v>54</v>
      </c>
      <c r="B66" s="90"/>
      <c r="C66" s="90"/>
      <c r="D66" s="91"/>
      <c r="E66" s="88" t="str">
        <f t="shared" si="3"/>
        <v/>
      </c>
      <c r="F66" s="131"/>
      <c r="G66" s="170"/>
      <c r="H66" s="171"/>
      <c r="I66" s="85"/>
      <c r="J66" s="86"/>
      <c r="K66" s="136"/>
      <c r="L66" s="87">
        <f t="shared" si="1"/>
        <v>0</v>
      </c>
      <c r="M66" s="18"/>
      <c r="O66" s="18"/>
      <c r="P66" s="18">
        <f t="shared" si="2"/>
        <v>0</v>
      </c>
    </row>
    <row r="67" spans="1:16" ht="55.2" customHeight="1" x14ac:dyDescent="0.3">
      <c r="A67" s="89" t="s">
        <v>54</v>
      </c>
      <c r="B67" s="90"/>
      <c r="C67" s="90"/>
      <c r="D67" s="91"/>
      <c r="E67" s="88" t="str">
        <f t="shared" si="3"/>
        <v/>
      </c>
      <c r="F67" s="131"/>
      <c r="G67" s="170"/>
      <c r="H67" s="171"/>
      <c r="I67" s="85"/>
      <c r="J67" s="86"/>
      <c r="K67" s="136"/>
      <c r="L67" s="87">
        <f t="shared" si="1"/>
        <v>0</v>
      </c>
      <c r="M67" s="18"/>
      <c r="O67" s="18"/>
      <c r="P67" s="18">
        <f t="shared" si="2"/>
        <v>0</v>
      </c>
    </row>
    <row r="68" spans="1:16" ht="55.2" customHeight="1" x14ac:dyDescent="0.3">
      <c r="A68" s="89" t="s">
        <v>54</v>
      </c>
      <c r="B68" s="90"/>
      <c r="C68" s="90"/>
      <c r="D68" s="91"/>
      <c r="E68" s="88" t="str">
        <f t="shared" si="3"/>
        <v/>
      </c>
      <c r="F68" s="131"/>
      <c r="G68" s="170"/>
      <c r="H68" s="171"/>
      <c r="I68" s="85"/>
      <c r="J68" s="86"/>
      <c r="K68" s="136"/>
      <c r="L68" s="87">
        <f t="shared" si="1"/>
        <v>0</v>
      </c>
      <c r="M68" s="18"/>
      <c r="O68" s="18"/>
      <c r="P68" s="18">
        <f t="shared" si="2"/>
        <v>0</v>
      </c>
    </row>
    <row r="69" spans="1:16" ht="55.2" customHeight="1" x14ac:dyDescent="0.3">
      <c r="A69" s="89" t="s">
        <v>54</v>
      </c>
      <c r="B69" s="90"/>
      <c r="C69" s="90"/>
      <c r="D69" s="91"/>
      <c r="E69" s="88" t="str">
        <f t="shared" si="3"/>
        <v/>
      </c>
      <c r="F69" s="131"/>
      <c r="G69" s="170"/>
      <c r="H69" s="171"/>
      <c r="I69" s="85"/>
      <c r="J69" s="86"/>
      <c r="K69" s="136"/>
      <c r="L69" s="87">
        <f t="shared" si="1"/>
        <v>0</v>
      </c>
      <c r="M69" s="18"/>
      <c r="O69" s="18"/>
      <c r="P69" s="18">
        <f t="shared" si="2"/>
        <v>0</v>
      </c>
    </row>
    <row r="70" spans="1:16" ht="55.2" customHeight="1" x14ac:dyDescent="0.3">
      <c r="A70" s="89" t="s">
        <v>54</v>
      </c>
      <c r="B70" s="90"/>
      <c r="C70" s="90"/>
      <c r="D70" s="91"/>
      <c r="E70" s="88" t="str">
        <f t="shared" si="3"/>
        <v/>
      </c>
      <c r="F70" s="131"/>
      <c r="G70" s="170"/>
      <c r="H70" s="171"/>
      <c r="I70" s="85"/>
      <c r="J70" s="86"/>
      <c r="K70" s="136"/>
      <c r="L70" s="87">
        <f t="shared" si="1"/>
        <v>0</v>
      </c>
      <c r="M70" s="18"/>
      <c r="O70" s="18"/>
      <c r="P70" s="18">
        <f t="shared" si="2"/>
        <v>0</v>
      </c>
    </row>
    <row r="71" spans="1:16" ht="55.2" customHeight="1" x14ac:dyDescent="0.3">
      <c r="A71" s="89" t="s">
        <v>54</v>
      </c>
      <c r="B71" s="90"/>
      <c r="C71" s="90"/>
      <c r="D71" s="91"/>
      <c r="E71" s="88" t="str">
        <f t="shared" si="3"/>
        <v/>
      </c>
      <c r="F71" s="131"/>
      <c r="G71" s="170"/>
      <c r="H71" s="171"/>
      <c r="I71" s="85"/>
      <c r="J71" s="86"/>
      <c r="K71" s="136"/>
      <c r="L71" s="87">
        <f t="shared" si="1"/>
        <v>0</v>
      </c>
      <c r="M71" s="18"/>
      <c r="O71" s="18"/>
      <c r="P71" s="18">
        <f t="shared" si="2"/>
        <v>0</v>
      </c>
    </row>
    <row r="72" spans="1:16" ht="55.2" customHeight="1" x14ac:dyDescent="0.3">
      <c r="A72" s="89" t="s">
        <v>54</v>
      </c>
      <c r="B72" s="90"/>
      <c r="C72" s="90"/>
      <c r="D72" s="91"/>
      <c r="E72" s="88" t="str">
        <f t="shared" si="3"/>
        <v/>
      </c>
      <c r="F72" s="131"/>
      <c r="G72" s="170"/>
      <c r="H72" s="171"/>
      <c r="I72" s="85"/>
      <c r="J72" s="86"/>
      <c r="K72" s="136"/>
      <c r="L72" s="87">
        <f t="shared" si="1"/>
        <v>0</v>
      </c>
      <c r="M72" s="18"/>
      <c r="O72" s="18"/>
      <c r="P72" s="18">
        <f t="shared" si="2"/>
        <v>0</v>
      </c>
    </row>
    <row r="73" spans="1:16" ht="55.2" customHeight="1" x14ac:dyDescent="0.3">
      <c r="A73" s="89" t="s">
        <v>54</v>
      </c>
      <c r="B73" s="90"/>
      <c r="C73" s="90"/>
      <c r="D73" s="91"/>
      <c r="E73" s="88" t="str">
        <f t="shared" si="3"/>
        <v/>
      </c>
      <c r="F73" s="131"/>
      <c r="G73" s="170"/>
      <c r="H73" s="171"/>
      <c r="I73" s="85"/>
      <c r="J73" s="86"/>
      <c r="K73" s="136"/>
      <c r="L73" s="87">
        <f t="shared" si="1"/>
        <v>0</v>
      </c>
      <c r="M73" s="18"/>
      <c r="O73" s="18"/>
      <c r="P73" s="18">
        <f t="shared" si="2"/>
        <v>0</v>
      </c>
    </row>
    <row r="74" spans="1:16" ht="55.2" customHeight="1" x14ac:dyDescent="0.3">
      <c r="A74" s="89" t="s">
        <v>54</v>
      </c>
      <c r="B74" s="90"/>
      <c r="C74" s="90"/>
      <c r="D74" s="91"/>
      <c r="E74" s="88" t="str">
        <f t="shared" si="3"/>
        <v/>
      </c>
      <c r="F74" s="131"/>
      <c r="G74" s="170"/>
      <c r="H74" s="171"/>
      <c r="I74" s="85"/>
      <c r="J74" s="86"/>
      <c r="K74" s="136"/>
      <c r="L74" s="87">
        <f t="shared" si="1"/>
        <v>0</v>
      </c>
      <c r="M74" s="18"/>
      <c r="O74" s="18"/>
      <c r="P74" s="18">
        <f t="shared" si="2"/>
        <v>0</v>
      </c>
    </row>
    <row r="75" spans="1:16" ht="55.2" customHeight="1" x14ac:dyDescent="0.3">
      <c r="A75" s="89" t="s">
        <v>54</v>
      </c>
      <c r="B75" s="90"/>
      <c r="C75" s="90"/>
      <c r="D75" s="91"/>
      <c r="E75" s="88" t="str">
        <f t="shared" si="3"/>
        <v/>
      </c>
      <c r="F75" s="131"/>
      <c r="G75" s="170"/>
      <c r="H75" s="171"/>
      <c r="I75" s="85"/>
      <c r="J75" s="86"/>
      <c r="K75" s="136"/>
      <c r="L75" s="87">
        <f t="shared" si="1"/>
        <v>0</v>
      </c>
      <c r="M75" s="18"/>
      <c r="O75" s="18"/>
      <c r="P75" s="18">
        <f t="shared" si="2"/>
        <v>0</v>
      </c>
    </row>
    <row r="76" spans="1:16" ht="55.2" customHeight="1" x14ac:dyDescent="0.3">
      <c r="A76" s="89" t="s">
        <v>54</v>
      </c>
      <c r="B76" s="90"/>
      <c r="C76" s="90"/>
      <c r="D76" s="91"/>
      <c r="E76" s="88" t="str">
        <f t="shared" si="3"/>
        <v/>
      </c>
      <c r="F76" s="131"/>
      <c r="G76" s="170"/>
      <c r="H76" s="171"/>
      <c r="I76" s="85"/>
      <c r="J76" s="86"/>
      <c r="K76" s="136"/>
      <c r="L76" s="87">
        <f t="shared" si="1"/>
        <v>0</v>
      </c>
      <c r="M76" s="18"/>
      <c r="O76" s="18"/>
      <c r="P76" s="18">
        <f t="shared" si="2"/>
        <v>0</v>
      </c>
    </row>
    <row r="77" spans="1:16" ht="55.2" customHeight="1" x14ac:dyDescent="0.3">
      <c r="A77" s="89" t="s">
        <v>54</v>
      </c>
      <c r="B77" s="90"/>
      <c r="C77" s="90"/>
      <c r="D77" s="91"/>
      <c r="E77" s="88" t="str">
        <f t="shared" si="3"/>
        <v/>
      </c>
      <c r="F77" s="131"/>
      <c r="G77" s="170"/>
      <c r="H77" s="171"/>
      <c r="I77" s="85"/>
      <c r="J77" s="86"/>
      <c r="K77" s="136"/>
      <c r="L77" s="87">
        <f t="shared" si="1"/>
        <v>0</v>
      </c>
      <c r="M77" s="18"/>
      <c r="O77" s="18"/>
      <c r="P77" s="18">
        <f t="shared" si="2"/>
        <v>0</v>
      </c>
    </row>
    <row r="78" spans="1:16" ht="55.2" customHeight="1" x14ac:dyDescent="0.3">
      <c r="A78" s="89" t="s">
        <v>54</v>
      </c>
      <c r="B78" s="90"/>
      <c r="C78" s="90"/>
      <c r="D78" s="91"/>
      <c r="E78" s="88" t="str">
        <f t="shared" si="3"/>
        <v/>
      </c>
      <c r="F78" s="131"/>
      <c r="G78" s="170"/>
      <c r="H78" s="171"/>
      <c r="I78" s="85"/>
      <c r="J78" s="86"/>
      <c r="K78" s="136"/>
      <c r="L78" s="87">
        <f t="shared" si="1"/>
        <v>0</v>
      </c>
      <c r="M78" s="18"/>
      <c r="O78" s="18"/>
      <c r="P78" s="18">
        <f t="shared" si="2"/>
        <v>0</v>
      </c>
    </row>
    <row r="79" spans="1:16" ht="55.2" customHeight="1" x14ac:dyDescent="0.3">
      <c r="A79" s="89" t="s">
        <v>54</v>
      </c>
      <c r="B79" s="90"/>
      <c r="C79" s="90"/>
      <c r="D79" s="91"/>
      <c r="E79" s="88" t="str">
        <f t="shared" si="3"/>
        <v/>
      </c>
      <c r="F79" s="131"/>
      <c r="G79" s="170"/>
      <c r="H79" s="171"/>
      <c r="I79" s="85"/>
      <c r="J79" s="86"/>
      <c r="K79" s="136"/>
      <c r="L79" s="87">
        <f t="shared" si="1"/>
        <v>0</v>
      </c>
      <c r="M79" s="18"/>
      <c r="O79" s="18"/>
      <c r="P79" s="18">
        <f t="shared" si="2"/>
        <v>0</v>
      </c>
    </row>
    <row r="80" spans="1:16" ht="55.2" customHeight="1" x14ac:dyDescent="0.3">
      <c r="A80" s="89" t="s">
        <v>54</v>
      </c>
      <c r="B80" s="90"/>
      <c r="C80" s="90"/>
      <c r="D80" s="91"/>
      <c r="E80" s="88" t="str">
        <f t="shared" si="3"/>
        <v/>
      </c>
      <c r="F80" s="131"/>
      <c r="G80" s="170"/>
      <c r="H80" s="171"/>
      <c r="I80" s="85"/>
      <c r="J80" s="86"/>
      <c r="K80" s="136"/>
      <c r="L80" s="87">
        <f t="shared" si="1"/>
        <v>0</v>
      </c>
      <c r="M80" s="18"/>
      <c r="O80" s="18"/>
      <c r="P80" s="18">
        <f t="shared" si="2"/>
        <v>0</v>
      </c>
    </row>
    <row r="81" spans="1:16" ht="55.2" customHeight="1" x14ac:dyDescent="0.3">
      <c r="A81" s="89" t="s">
        <v>54</v>
      </c>
      <c r="B81" s="90"/>
      <c r="C81" s="90"/>
      <c r="D81" s="91"/>
      <c r="E81" s="88" t="str">
        <f t="shared" si="3"/>
        <v/>
      </c>
      <c r="F81" s="131"/>
      <c r="G81" s="170"/>
      <c r="H81" s="171"/>
      <c r="I81" s="85"/>
      <c r="J81" s="86"/>
      <c r="K81" s="136"/>
      <c r="L81" s="87">
        <f t="shared" si="1"/>
        <v>0</v>
      </c>
      <c r="M81" s="18"/>
      <c r="O81" s="18"/>
      <c r="P81" s="18">
        <f t="shared" si="2"/>
        <v>0</v>
      </c>
    </row>
    <row r="82" spans="1:16" ht="55.2" customHeight="1" x14ac:dyDescent="0.3">
      <c r="A82" s="89" t="s">
        <v>54</v>
      </c>
      <c r="B82" s="90"/>
      <c r="C82" s="90"/>
      <c r="D82" s="91"/>
      <c r="E82" s="88" t="str">
        <f t="shared" ref="E82:E100" si="4">IF(D82="","",VLOOKUP(D82,$T$112:$U$116,2))</f>
        <v/>
      </c>
      <c r="F82" s="131"/>
      <c r="G82" s="170"/>
      <c r="H82" s="171"/>
      <c r="I82" s="85"/>
      <c r="J82" s="86"/>
      <c r="K82" s="136"/>
      <c r="L82" s="87">
        <f t="shared" si="1"/>
        <v>0</v>
      </c>
      <c r="M82" s="18"/>
      <c r="O82" s="18"/>
      <c r="P82" s="18">
        <f t="shared" si="2"/>
        <v>0</v>
      </c>
    </row>
    <row r="83" spans="1:16" ht="55.2" customHeight="1" x14ac:dyDescent="0.3">
      <c r="A83" s="89" t="s">
        <v>54</v>
      </c>
      <c r="B83" s="90"/>
      <c r="C83" s="90"/>
      <c r="D83" s="91"/>
      <c r="E83" s="88" t="str">
        <f t="shared" si="4"/>
        <v/>
      </c>
      <c r="F83" s="131"/>
      <c r="G83" s="170"/>
      <c r="H83" s="171"/>
      <c r="I83" s="85"/>
      <c r="J83" s="86"/>
      <c r="K83" s="136"/>
      <c r="L83" s="87">
        <f t="shared" ref="L83:L100" si="5">IF(D83="",0,IF(OR(D83=$O$1,D83=$O$2),I83*J83*K83,I83*J83))</f>
        <v>0</v>
      </c>
      <c r="M83" s="18"/>
      <c r="O83" s="18"/>
      <c r="P83" s="18">
        <f t="shared" ref="P83:P100" si="6">I83*K83</f>
        <v>0</v>
      </c>
    </row>
    <row r="84" spans="1:16" ht="55.2" customHeight="1" x14ac:dyDescent="0.3">
      <c r="A84" s="89" t="s">
        <v>54</v>
      </c>
      <c r="B84" s="90"/>
      <c r="C84" s="90"/>
      <c r="D84" s="91"/>
      <c r="E84" s="88" t="str">
        <f t="shared" si="4"/>
        <v/>
      </c>
      <c r="F84" s="131"/>
      <c r="G84" s="170"/>
      <c r="H84" s="171"/>
      <c r="I84" s="85"/>
      <c r="J84" s="86"/>
      <c r="K84" s="136"/>
      <c r="L84" s="87">
        <f t="shared" si="5"/>
        <v>0</v>
      </c>
      <c r="M84" s="18"/>
      <c r="O84" s="18"/>
      <c r="P84" s="18">
        <f t="shared" si="6"/>
        <v>0</v>
      </c>
    </row>
    <row r="85" spans="1:16" ht="55.2" customHeight="1" x14ac:dyDescent="0.3">
      <c r="A85" s="89" t="s">
        <v>54</v>
      </c>
      <c r="B85" s="90"/>
      <c r="C85" s="90"/>
      <c r="D85" s="91"/>
      <c r="E85" s="88" t="str">
        <f t="shared" si="4"/>
        <v/>
      </c>
      <c r="F85" s="131"/>
      <c r="G85" s="170"/>
      <c r="H85" s="171"/>
      <c r="I85" s="85"/>
      <c r="J85" s="86"/>
      <c r="K85" s="136"/>
      <c r="L85" s="87">
        <f t="shared" si="5"/>
        <v>0</v>
      </c>
      <c r="M85" s="18"/>
      <c r="O85" s="18"/>
      <c r="P85" s="18">
        <f t="shared" si="6"/>
        <v>0</v>
      </c>
    </row>
    <row r="86" spans="1:16" ht="55.2" customHeight="1" x14ac:dyDescent="0.3">
      <c r="A86" s="89" t="s">
        <v>54</v>
      </c>
      <c r="B86" s="90"/>
      <c r="C86" s="90"/>
      <c r="D86" s="91"/>
      <c r="E86" s="88" t="str">
        <f t="shared" si="4"/>
        <v/>
      </c>
      <c r="F86" s="131"/>
      <c r="G86" s="170"/>
      <c r="H86" s="171"/>
      <c r="I86" s="85"/>
      <c r="J86" s="86"/>
      <c r="K86" s="136"/>
      <c r="L86" s="87">
        <f t="shared" si="5"/>
        <v>0</v>
      </c>
      <c r="M86" s="18"/>
      <c r="O86" s="18"/>
      <c r="P86" s="18">
        <f t="shared" si="6"/>
        <v>0</v>
      </c>
    </row>
    <row r="87" spans="1:16" ht="55.2" customHeight="1" x14ac:dyDescent="0.3">
      <c r="A87" s="89" t="s">
        <v>54</v>
      </c>
      <c r="B87" s="90"/>
      <c r="C87" s="90"/>
      <c r="D87" s="91"/>
      <c r="E87" s="88" t="str">
        <f t="shared" si="4"/>
        <v/>
      </c>
      <c r="F87" s="131"/>
      <c r="G87" s="170"/>
      <c r="H87" s="171"/>
      <c r="I87" s="85"/>
      <c r="J87" s="86"/>
      <c r="K87" s="136"/>
      <c r="L87" s="87">
        <f t="shared" si="5"/>
        <v>0</v>
      </c>
      <c r="M87" s="18"/>
      <c r="O87" s="18"/>
      <c r="P87" s="18">
        <f t="shared" si="6"/>
        <v>0</v>
      </c>
    </row>
    <row r="88" spans="1:16" ht="55.2" customHeight="1" x14ac:dyDescent="0.3">
      <c r="A88" s="89" t="s">
        <v>54</v>
      </c>
      <c r="B88" s="90"/>
      <c r="C88" s="90"/>
      <c r="D88" s="91"/>
      <c r="E88" s="88" t="str">
        <f t="shared" si="4"/>
        <v/>
      </c>
      <c r="F88" s="131"/>
      <c r="G88" s="170"/>
      <c r="H88" s="171"/>
      <c r="I88" s="85"/>
      <c r="J88" s="86"/>
      <c r="K88" s="136"/>
      <c r="L88" s="87">
        <f t="shared" si="5"/>
        <v>0</v>
      </c>
      <c r="M88" s="18"/>
      <c r="O88" s="18"/>
      <c r="P88" s="18">
        <f t="shared" si="6"/>
        <v>0</v>
      </c>
    </row>
    <row r="89" spans="1:16" ht="55.2" customHeight="1" x14ac:dyDescent="0.3">
      <c r="A89" s="89" t="s">
        <v>54</v>
      </c>
      <c r="B89" s="90"/>
      <c r="C89" s="90"/>
      <c r="D89" s="91"/>
      <c r="E89" s="88" t="str">
        <f t="shared" si="4"/>
        <v/>
      </c>
      <c r="F89" s="131"/>
      <c r="G89" s="170"/>
      <c r="H89" s="171"/>
      <c r="I89" s="85"/>
      <c r="J89" s="86"/>
      <c r="K89" s="136"/>
      <c r="L89" s="87">
        <f t="shared" si="5"/>
        <v>0</v>
      </c>
      <c r="M89" s="18"/>
      <c r="O89" s="18"/>
      <c r="P89" s="18">
        <f t="shared" si="6"/>
        <v>0</v>
      </c>
    </row>
    <row r="90" spans="1:16" ht="55.2" customHeight="1" x14ac:dyDescent="0.3">
      <c r="A90" s="89" t="s">
        <v>54</v>
      </c>
      <c r="B90" s="90"/>
      <c r="C90" s="90"/>
      <c r="D90" s="91"/>
      <c r="E90" s="88" t="str">
        <f t="shared" si="4"/>
        <v/>
      </c>
      <c r="F90" s="131"/>
      <c r="G90" s="170"/>
      <c r="H90" s="171"/>
      <c r="I90" s="85"/>
      <c r="J90" s="86"/>
      <c r="K90" s="136"/>
      <c r="L90" s="87">
        <f t="shared" si="5"/>
        <v>0</v>
      </c>
      <c r="M90" s="18"/>
      <c r="O90" s="18"/>
      <c r="P90" s="18">
        <f t="shared" si="6"/>
        <v>0</v>
      </c>
    </row>
    <row r="91" spans="1:16" ht="55.2" customHeight="1" x14ac:dyDescent="0.3">
      <c r="A91" s="89" t="s">
        <v>54</v>
      </c>
      <c r="B91" s="90"/>
      <c r="C91" s="90"/>
      <c r="D91" s="91"/>
      <c r="E91" s="88" t="str">
        <f t="shared" si="4"/>
        <v/>
      </c>
      <c r="F91" s="131"/>
      <c r="G91" s="170"/>
      <c r="H91" s="171"/>
      <c r="I91" s="85"/>
      <c r="J91" s="86"/>
      <c r="K91" s="136"/>
      <c r="L91" s="87">
        <f t="shared" si="5"/>
        <v>0</v>
      </c>
      <c r="M91" s="18"/>
      <c r="O91" s="18"/>
      <c r="P91" s="18">
        <f t="shared" si="6"/>
        <v>0</v>
      </c>
    </row>
    <row r="92" spans="1:16" ht="55.2" customHeight="1" x14ac:dyDescent="0.3">
      <c r="A92" s="89" t="s">
        <v>54</v>
      </c>
      <c r="B92" s="90"/>
      <c r="C92" s="90"/>
      <c r="D92" s="91"/>
      <c r="E92" s="88" t="str">
        <f t="shared" si="4"/>
        <v/>
      </c>
      <c r="F92" s="131"/>
      <c r="G92" s="170"/>
      <c r="H92" s="171"/>
      <c r="I92" s="85"/>
      <c r="J92" s="86"/>
      <c r="K92" s="136"/>
      <c r="L92" s="87">
        <f t="shared" si="5"/>
        <v>0</v>
      </c>
      <c r="M92" s="18"/>
      <c r="O92" s="18"/>
      <c r="P92" s="18">
        <f t="shared" si="6"/>
        <v>0</v>
      </c>
    </row>
    <row r="93" spans="1:16" ht="55.2" customHeight="1" x14ac:dyDescent="0.3">
      <c r="A93" s="89" t="s">
        <v>54</v>
      </c>
      <c r="B93" s="90"/>
      <c r="C93" s="90"/>
      <c r="D93" s="91"/>
      <c r="E93" s="88" t="str">
        <f t="shared" si="4"/>
        <v/>
      </c>
      <c r="F93" s="131"/>
      <c r="G93" s="170"/>
      <c r="H93" s="171"/>
      <c r="I93" s="85"/>
      <c r="J93" s="86"/>
      <c r="K93" s="136"/>
      <c r="L93" s="87">
        <f t="shared" si="5"/>
        <v>0</v>
      </c>
      <c r="M93" s="18"/>
      <c r="O93" s="18"/>
      <c r="P93" s="18">
        <f t="shared" si="6"/>
        <v>0</v>
      </c>
    </row>
    <row r="94" spans="1:16" ht="55.2" customHeight="1" x14ac:dyDescent="0.3">
      <c r="A94" s="89" t="s">
        <v>54</v>
      </c>
      <c r="B94" s="90"/>
      <c r="C94" s="90"/>
      <c r="D94" s="91"/>
      <c r="E94" s="88" t="str">
        <f t="shared" si="4"/>
        <v/>
      </c>
      <c r="F94" s="131"/>
      <c r="G94" s="170"/>
      <c r="H94" s="171"/>
      <c r="I94" s="85"/>
      <c r="J94" s="86"/>
      <c r="K94" s="136"/>
      <c r="L94" s="87">
        <f t="shared" si="5"/>
        <v>0</v>
      </c>
      <c r="M94" s="18"/>
      <c r="O94" s="18"/>
      <c r="P94" s="18">
        <f t="shared" si="6"/>
        <v>0</v>
      </c>
    </row>
    <row r="95" spans="1:16" ht="55.2" customHeight="1" x14ac:dyDescent="0.3">
      <c r="A95" s="89" t="s">
        <v>54</v>
      </c>
      <c r="B95" s="90"/>
      <c r="C95" s="90"/>
      <c r="D95" s="91"/>
      <c r="E95" s="88" t="str">
        <f t="shared" si="4"/>
        <v/>
      </c>
      <c r="F95" s="131"/>
      <c r="G95" s="170"/>
      <c r="H95" s="171"/>
      <c r="I95" s="85"/>
      <c r="J95" s="86"/>
      <c r="K95" s="136"/>
      <c r="L95" s="87">
        <f t="shared" si="5"/>
        <v>0</v>
      </c>
      <c r="M95" s="18"/>
      <c r="O95" s="18"/>
      <c r="P95" s="18">
        <f t="shared" si="6"/>
        <v>0</v>
      </c>
    </row>
    <row r="96" spans="1:16" ht="55.2" customHeight="1" x14ac:dyDescent="0.3">
      <c r="A96" s="89" t="s">
        <v>54</v>
      </c>
      <c r="B96" s="90"/>
      <c r="C96" s="90"/>
      <c r="D96" s="91"/>
      <c r="E96" s="88" t="str">
        <f t="shared" si="4"/>
        <v/>
      </c>
      <c r="F96" s="131"/>
      <c r="G96" s="170"/>
      <c r="H96" s="171"/>
      <c r="I96" s="85"/>
      <c r="J96" s="86"/>
      <c r="K96" s="136"/>
      <c r="L96" s="87">
        <f t="shared" si="5"/>
        <v>0</v>
      </c>
      <c r="M96" s="18"/>
      <c r="O96" s="18"/>
      <c r="P96" s="18">
        <f t="shared" si="6"/>
        <v>0</v>
      </c>
    </row>
    <row r="97" spans="1:44" ht="55.2" customHeight="1" x14ac:dyDescent="0.3">
      <c r="A97" s="89" t="s">
        <v>54</v>
      </c>
      <c r="B97" s="90"/>
      <c r="C97" s="90"/>
      <c r="D97" s="91"/>
      <c r="E97" s="88" t="str">
        <f t="shared" si="4"/>
        <v/>
      </c>
      <c r="F97" s="131"/>
      <c r="G97" s="170"/>
      <c r="H97" s="171"/>
      <c r="I97" s="85"/>
      <c r="J97" s="86"/>
      <c r="K97" s="136"/>
      <c r="L97" s="87">
        <f t="shared" si="5"/>
        <v>0</v>
      </c>
      <c r="M97" s="18"/>
      <c r="O97" s="18"/>
      <c r="P97" s="18">
        <f t="shared" si="6"/>
        <v>0</v>
      </c>
    </row>
    <row r="98" spans="1:44" ht="55.2" customHeight="1" x14ac:dyDescent="0.3">
      <c r="A98" s="89" t="s">
        <v>54</v>
      </c>
      <c r="B98" s="90"/>
      <c r="C98" s="90"/>
      <c r="D98" s="91"/>
      <c r="E98" s="88" t="str">
        <f t="shared" si="4"/>
        <v/>
      </c>
      <c r="F98" s="131"/>
      <c r="G98" s="170"/>
      <c r="H98" s="171"/>
      <c r="I98" s="85"/>
      <c r="J98" s="86"/>
      <c r="K98" s="136"/>
      <c r="L98" s="87">
        <f t="shared" si="5"/>
        <v>0</v>
      </c>
      <c r="M98" s="18"/>
      <c r="O98" s="18"/>
      <c r="P98" s="18">
        <f t="shared" si="6"/>
        <v>0</v>
      </c>
    </row>
    <row r="99" spans="1:44" ht="55.2" customHeight="1" x14ac:dyDescent="0.3">
      <c r="A99" s="89" t="s">
        <v>54</v>
      </c>
      <c r="B99" s="90"/>
      <c r="C99" s="90"/>
      <c r="D99" s="91"/>
      <c r="E99" s="88" t="str">
        <f t="shared" si="4"/>
        <v/>
      </c>
      <c r="F99" s="131"/>
      <c r="G99" s="170"/>
      <c r="H99" s="171"/>
      <c r="I99" s="85"/>
      <c r="J99" s="86"/>
      <c r="K99" s="136"/>
      <c r="L99" s="87">
        <f t="shared" si="5"/>
        <v>0</v>
      </c>
      <c r="M99" s="18"/>
      <c r="O99" s="18"/>
      <c r="P99" s="18">
        <f t="shared" si="6"/>
        <v>0</v>
      </c>
    </row>
    <row r="100" spans="1:44" ht="55.2" customHeight="1" x14ac:dyDescent="0.3">
      <c r="A100" s="89" t="s">
        <v>54</v>
      </c>
      <c r="B100" s="90"/>
      <c r="C100" s="90"/>
      <c r="D100" s="91"/>
      <c r="E100" s="88" t="str">
        <f t="shared" si="4"/>
        <v/>
      </c>
      <c r="F100" s="131"/>
      <c r="G100" s="170"/>
      <c r="H100" s="171"/>
      <c r="I100" s="85"/>
      <c r="J100" s="86"/>
      <c r="K100" s="136"/>
      <c r="L100" s="87">
        <f t="shared" si="5"/>
        <v>0</v>
      </c>
      <c r="M100" s="18"/>
      <c r="O100" s="18"/>
      <c r="P100" s="18">
        <f t="shared" si="6"/>
        <v>0</v>
      </c>
    </row>
    <row r="101" spans="1:44" ht="40.200000000000003" hidden="1" x14ac:dyDescent="0.3">
      <c r="A101" s="62"/>
      <c r="B101" s="62"/>
      <c r="C101" s="90"/>
      <c r="D101" s="62"/>
      <c r="E101" s="62"/>
      <c r="F101" s="63"/>
      <c r="G101" s="63"/>
      <c r="H101" s="64"/>
      <c r="I101" s="65"/>
      <c r="J101" s="66"/>
      <c r="K101" s="66"/>
      <c r="L101" s="66"/>
      <c r="M101" s="63"/>
      <c r="N101" s="59"/>
      <c r="O101" s="59"/>
      <c r="P101" s="59"/>
      <c r="Q101" s="59"/>
      <c r="R101" s="59"/>
      <c r="S101" s="59"/>
      <c r="T101" s="60"/>
      <c r="U101" s="60"/>
      <c r="V101" s="61"/>
      <c r="W101" s="352" t="s">
        <v>17</v>
      </c>
      <c r="X101" s="353"/>
      <c r="Y101" s="164" t="s">
        <v>13</v>
      </c>
      <c r="Z101" s="68" t="s">
        <v>18</v>
      </c>
      <c r="AA101" s="68" t="s">
        <v>19</v>
      </c>
      <c r="AB101" s="67"/>
      <c r="AC101" s="67"/>
      <c r="AF101" s="69"/>
      <c r="AG101" s="352"/>
      <c r="AH101" s="353"/>
      <c r="AI101" s="164"/>
      <c r="AJ101" s="68"/>
      <c r="AK101" s="68"/>
      <c r="AL101" s="67"/>
      <c r="AM101" s="67"/>
      <c r="AP101" s="69"/>
      <c r="AQ101" s="352"/>
      <c r="AR101" s="353"/>
    </row>
    <row r="102" spans="1:44" ht="30" customHeight="1" x14ac:dyDescent="0.3">
      <c r="A102" s="70"/>
      <c r="B102" s="70"/>
      <c r="C102" s="70"/>
      <c r="D102" s="70"/>
      <c r="E102" s="70"/>
      <c r="F102" s="71"/>
      <c r="G102" s="71"/>
      <c r="H102" s="72"/>
      <c r="I102" s="73"/>
      <c r="J102" s="74"/>
      <c r="K102" s="74"/>
      <c r="L102" s="57"/>
      <c r="M102" s="71"/>
      <c r="N102" s="18"/>
      <c r="O102" s="18"/>
      <c r="P102" s="18"/>
      <c r="Q102" s="18"/>
      <c r="R102" s="18"/>
      <c r="S102" s="18"/>
      <c r="T102" s="37"/>
      <c r="U102" s="37"/>
      <c r="V102" s="38"/>
      <c r="W102" s="75" t="str">
        <f>U112</f>
        <v>Κόστος προσωπικού</v>
      </c>
      <c r="X102" s="75" t="str">
        <f>U113</f>
        <v>Επαγγελματίες</v>
      </c>
      <c r="Y102" s="75" t="str">
        <f>U114</f>
        <v>Ταξίδια</v>
      </c>
      <c r="Z102" s="75" t="str">
        <f>+U115</f>
        <v>Λοιπές δαπάνες</v>
      </c>
      <c r="AA102" s="68" t="str">
        <f>+U116</f>
        <v>Έμμεσες δαπάνες</v>
      </c>
      <c r="AB102" s="68" t="s">
        <v>56</v>
      </c>
      <c r="AC102" s="68" t="s">
        <v>57</v>
      </c>
      <c r="AD102" s="76"/>
    </row>
    <row r="103" spans="1:44" ht="14.25" customHeight="1" x14ac:dyDescent="0.3">
      <c r="A103" s="70"/>
      <c r="B103" s="70"/>
      <c r="C103" s="70"/>
      <c r="D103" s="70"/>
      <c r="E103" s="70"/>
      <c r="F103" s="71"/>
      <c r="G103" s="71"/>
      <c r="H103" s="72"/>
      <c r="I103" s="73"/>
      <c r="J103" s="74"/>
      <c r="K103" s="74"/>
      <c r="L103" s="57"/>
      <c r="M103" s="71"/>
      <c r="N103" s="18"/>
      <c r="O103" s="18"/>
      <c r="P103" s="18"/>
      <c r="Q103" s="18"/>
      <c r="R103" s="18"/>
      <c r="S103" s="37"/>
      <c r="T103" s="77"/>
      <c r="U103" s="18"/>
      <c r="V103" s="38"/>
      <c r="W103" s="75" t="s">
        <v>0</v>
      </c>
      <c r="X103" s="75" t="s">
        <v>1</v>
      </c>
      <c r="Y103" s="75" t="s">
        <v>2</v>
      </c>
      <c r="Z103" s="75" t="s">
        <v>4</v>
      </c>
      <c r="AA103" s="75" t="s">
        <v>16</v>
      </c>
      <c r="AB103" s="75"/>
      <c r="AC103" s="75"/>
      <c r="AD103" s="76"/>
    </row>
    <row r="104" spans="1:44" ht="14.25" customHeight="1" x14ac:dyDescent="0.3">
      <c r="A104" s="70"/>
      <c r="B104" s="70"/>
      <c r="C104" s="70"/>
      <c r="D104" s="70"/>
      <c r="E104" s="70"/>
      <c r="F104" s="71"/>
      <c r="G104" s="71"/>
      <c r="H104" s="78"/>
      <c r="I104" s="73"/>
      <c r="J104" s="74"/>
      <c r="K104" s="74"/>
      <c r="L104" s="57"/>
      <c r="M104" s="71"/>
      <c r="N104" s="18"/>
      <c r="O104" s="18"/>
      <c r="P104" s="18"/>
      <c r="Q104" s="18"/>
      <c r="R104" s="18"/>
      <c r="S104" s="37">
        <f>SUMIFS($L$18:$L$100, $D$18:$D$100, "A1")</f>
        <v>0</v>
      </c>
      <c r="T104" s="79" t="s">
        <v>0</v>
      </c>
      <c r="U104" s="80"/>
      <c r="V104" s="81" t="str">
        <f t="shared" ref="V104:V109" si="7">P1</f>
        <v>Π.Ε.-3.1</v>
      </c>
      <c r="W104" s="82">
        <f t="shared" ref="W104:Z109" si="8">ROUND(SUMIFS($L$18:$L$100, $D$18:$D$100,W$103,$B$18:$B$100,$V104),2)</f>
        <v>0</v>
      </c>
      <c r="X104" s="82">
        <f t="shared" si="8"/>
        <v>0</v>
      </c>
      <c r="Y104" s="82">
        <f t="shared" si="8"/>
        <v>0</v>
      </c>
      <c r="Z104" s="82">
        <f t="shared" si="8"/>
        <v>0</v>
      </c>
      <c r="AA104" s="82">
        <f>ROUND(SUM(W104:Z104)*0.07,2)</f>
        <v>0</v>
      </c>
      <c r="AB104" s="82">
        <f t="shared" ref="AB104:AB109" si="9">SUMIFS($P$18:$P$100, $D$18:$D$100,$T$104,$B$18:$B$100,$V104)</f>
        <v>0</v>
      </c>
      <c r="AC104" s="82">
        <f t="shared" ref="AC104:AC109" si="10">SUMIFS($P$18:$P$100, $D$18:$D$100,$T$105,$B$18:$B$100,$V104)</f>
        <v>0</v>
      </c>
      <c r="AD104" s="81" t="str">
        <f t="shared" ref="AD104:AD109" si="11">V104</f>
        <v>Π.Ε.-3.1</v>
      </c>
    </row>
    <row r="105" spans="1:44" ht="14.25" customHeight="1" x14ac:dyDescent="0.3">
      <c r="A105" s="70"/>
      <c r="B105" s="70"/>
      <c r="C105" s="70"/>
      <c r="D105" s="70"/>
      <c r="E105" s="70"/>
      <c r="F105" s="71"/>
      <c r="G105" s="71"/>
      <c r="H105" s="78"/>
      <c r="I105" s="73"/>
      <c r="J105" s="74"/>
      <c r="K105" s="74"/>
      <c r="L105" s="57"/>
      <c r="M105" s="71"/>
      <c r="N105" s="18"/>
      <c r="O105" s="18"/>
      <c r="P105" s="18"/>
      <c r="Q105" s="18"/>
      <c r="R105" s="18"/>
      <c r="S105" s="37">
        <f>SUMIFS($L$18:$L$100, $D$18:$D$100, "A2")</f>
        <v>0</v>
      </c>
      <c r="T105" s="79" t="s">
        <v>1</v>
      </c>
      <c r="U105" s="80"/>
      <c r="V105" s="81" t="str">
        <f t="shared" si="7"/>
        <v>Π.Ε.-3.2</v>
      </c>
      <c r="W105" s="82">
        <f t="shared" si="8"/>
        <v>0</v>
      </c>
      <c r="X105" s="82">
        <f t="shared" si="8"/>
        <v>0</v>
      </c>
      <c r="Y105" s="82">
        <f t="shared" si="8"/>
        <v>0</v>
      </c>
      <c r="Z105" s="82">
        <f t="shared" si="8"/>
        <v>0</v>
      </c>
      <c r="AA105" s="82">
        <f t="shared" ref="AA105:AA109" si="12">ROUND(SUM(W105:Z105)*0.07,2)</f>
        <v>0</v>
      </c>
      <c r="AB105" s="82">
        <f t="shared" si="9"/>
        <v>0</v>
      </c>
      <c r="AC105" s="82">
        <f t="shared" si="10"/>
        <v>0</v>
      </c>
      <c r="AD105" s="81" t="str">
        <f t="shared" si="11"/>
        <v>Π.Ε.-3.2</v>
      </c>
    </row>
    <row r="106" spans="1:44" ht="14.25" customHeight="1" x14ac:dyDescent="0.3">
      <c r="A106" s="70"/>
      <c r="B106" s="70"/>
      <c r="C106" s="70"/>
      <c r="D106" s="70"/>
      <c r="E106" s="70"/>
      <c r="F106" s="71"/>
      <c r="G106" s="71"/>
      <c r="H106" s="78"/>
      <c r="I106" s="73"/>
      <c r="J106" s="74"/>
      <c r="K106" s="74"/>
      <c r="L106" s="57"/>
      <c r="M106" s="71"/>
      <c r="N106" s="18"/>
      <c r="O106" s="18"/>
      <c r="P106" s="18"/>
      <c r="Q106" s="18"/>
      <c r="R106" s="18"/>
      <c r="S106" s="37">
        <f>SUMIFS($L$18:$L$100, $D$18:$D$100, "B1")</f>
        <v>0</v>
      </c>
      <c r="T106" s="79" t="s">
        <v>2</v>
      </c>
      <c r="U106" s="80"/>
      <c r="V106" s="81" t="str">
        <f t="shared" si="7"/>
        <v>Π.Ε.-3.3</v>
      </c>
      <c r="W106" s="82">
        <f t="shared" si="8"/>
        <v>0</v>
      </c>
      <c r="X106" s="82">
        <f t="shared" si="8"/>
        <v>0</v>
      </c>
      <c r="Y106" s="82">
        <f t="shared" si="8"/>
        <v>0</v>
      </c>
      <c r="Z106" s="82">
        <f t="shared" si="8"/>
        <v>0</v>
      </c>
      <c r="AA106" s="82">
        <f t="shared" si="12"/>
        <v>0</v>
      </c>
      <c r="AB106" s="82">
        <f t="shared" si="9"/>
        <v>0</v>
      </c>
      <c r="AC106" s="82">
        <f t="shared" si="10"/>
        <v>0</v>
      </c>
      <c r="AD106" s="81" t="str">
        <f t="shared" si="11"/>
        <v>Π.Ε.-3.3</v>
      </c>
    </row>
    <row r="107" spans="1:44" ht="14.25" customHeight="1" x14ac:dyDescent="0.3">
      <c r="A107" s="70"/>
      <c r="B107" s="70"/>
      <c r="C107" s="70"/>
      <c r="D107" s="70"/>
      <c r="E107" s="70"/>
      <c r="F107" s="71"/>
      <c r="G107" s="71"/>
      <c r="H107" s="78"/>
      <c r="I107" s="73"/>
      <c r="J107" s="74"/>
      <c r="K107" s="74"/>
      <c r="L107" s="57"/>
      <c r="M107" s="71"/>
      <c r="N107" s="18"/>
      <c r="O107" s="18"/>
      <c r="P107" s="18"/>
      <c r="Q107" s="18"/>
      <c r="R107" s="18"/>
      <c r="S107" s="37">
        <f>SUMIFS($L$18:$L$100, $D$18:$D$100, "B2")</f>
        <v>0</v>
      </c>
      <c r="T107" s="79" t="s">
        <v>4</v>
      </c>
      <c r="U107" s="80"/>
      <c r="V107" s="81" t="str">
        <f t="shared" si="7"/>
        <v>Π.Ε.-3.4</v>
      </c>
      <c r="W107" s="82">
        <f t="shared" si="8"/>
        <v>0</v>
      </c>
      <c r="X107" s="82">
        <f t="shared" si="8"/>
        <v>0</v>
      </c>
      <c r="Y107" s="82">
        <f t="shared" si="8"/>
        <v>0</v>
      </c>
      <c r="Z107" s="82">
        <f t="shared" si="8"/>
        <v>0</v>
      </c>
      <c r="AA107" s="82">
        <f t="shared" si="12"/>
        <v>0</v>
      </c>
      <c r="AB107" s="82">
        <f t="shared" si="9"/>
        <v>0</v>
      </c>
      <c r="AC107" s="82">
        <f t="shared" si="10"/>
        <v>0</v>
      </c>
      <c r="AD107" s="81" t="str">
        <f t="shared" si="11"/>
        <v>Π.Ε.-3.4</v>
      </c>
    </row>
    <row r="108" spans="1:44" ht="14.25" customHeight="1" x14ac:dyDescent="0.3">
      <c r="A108" s="70"/>
      <c r="B108" s="70"/>
      <c r="C108" s="70"/>
      <c r="D108" s="70"/>
      <c r="E108" s="70"/>
      <c r="F108" s="71"/>
      <c r="G108" s="71"/>
      <c r="H108" s="78"/>
      <c r="I108" s="73"/>
      <c r="J108" s="74"/>
      <c r="K108" s="74"/>
      <c r="L108" s="57"/>
      <c r="M108" s="71"/>
      <c r="N108" s="18"/>
      <c r="O108" s="18"/>
      <c r="P108" s="18"/>
      <c r="Q108" s="18"/>
      <c r="R108" s="18"/>
      <c r="S108" s="37">
        <f>SUMIFS($L$18:$L$100, $D$18:$D$100, "C")</f>
        <v>0</v>
      </c>
      <c r="T108" s="79" t="s">
        <v>6</v>
      </c>
      <c r="U108" s="80"/>
      <c r="V108" s="81" t="str">
        <f t="shared" si="7"/>
        <v>Π.Ε.-3.5</v>
      </c>
      <c r="W108" s="82">
        <f t="shared" si="8"/>
        <v>0</v>
      </c>
      <c r="X108" s="82">
        <f t="shared" si="8"/>
        <v>0</v>
      </c>
      <c r="Y108" s="82">
        <f t="shared" si="8"/>
        <v>0</v>
      </c>
      <c r="Z108" s="82">
        <f t="shared" si="8"/>
        <v>0</v>
      </c>
      <c r="AA108" s="82">
        <f t="shared" si="12"/>
        <v>0</v>
      </c>
      <c r="AB108" s="82">
        <f t="shared" si="9"/>
        <v>0</v>
      </c>
      <c r="AC108" s="82">
        <f t="shared" si="10"/>
        <v>0</v>
      </c>
      <c r="AD108" s="81" t="str">
        <f t="shared" si="11"/>
        <v>Π.Ε.-3.5</v>
      </c>
    </row>
    <row r="109" spans="1:44" ht="14.25" customHeight="1" x14ac:dyDescent="0.3">
      <c r="A109" s="70"/>
      <c r="B109" s="70"/>
      <c r="C109" s="70"/>
      <c r="D109" s="70"/>
      <c r="E109" s="70"/>
      <c r="F109" s="71"/>
      <c r="G109" s="71"/>
      <c r="H109" s="78"/>
      <c r="I109" s="73"/>
      <c r="J109" s="74"/>
      <c r="K109" s="74"/>
      <c r="L109" s="57"/>
      <c r="M109" s="71"/>
      <c r="N109" s="18"/>
      <c r="O109" s="18"/>
      <c r="P109" s="18"/>
      <c r="Q109" s="18"/>
      <c r="R109" s="18"/>
      <c r="S109" s="37">
        <f>SUM(S104:S108)*0.07</f>
        <v>0</v>
      </c>
      <c r="T109" s="79" t="s">
        <v>16</v>
      </c>
      <c r="U109" s="80"/>
      <c r="V109" s="81">
        <f t="shared" si="7"/>
        <v>0</v>
      </c>
      <c r="W109" s="82">
        <f t="shared" si="8"/>
        <v>0</v>
      </c>
      <c r="X109" s="82">
        <f t="shared" si="8"/>
        <v>0</v>
      </c>
      <c r="Y109" s="82">
        <f t="shared" si="8"/>
        <v>0</v>
      </c>
      <c r="Z109" s="82">
        <f t="shared" si="8"/>
        <v>0</v>
      </c>
      <c r="AA109" s="82">
        <f t="shared" si="12"/>
        <v>0</v>
      </c>
      <c r="AB109" s="82">
        <f t="shared" si="9"/>
        <v>0</v>
      </c>
      <c r="AC109" s="82">
        <f t="shared" si="10"/>
        <v>0</v>
      </c>
      <c r="AD109" s="81">
        <f t="shared" si="11"/>
        <v>0</v>
      </c>
    </row>
    <row r="110" spans="1:44" ht="14.25" customHeight="1" x14ac:dyDescent="0.3">
      <c r="A110" s="70"/>
      <c r="B110" s="70"/>
      <c r="C110" s="70"/>
      <c r="D110" s="70"/>
      <c r="E110" s="70"/>
      <c r="F110" s="71"/>
      <c r="G110" s="71"/>
      <c r="H110" s="72"/>
      <c r="I110" s="73"/>
      <c r="J110" s="74"/>
      <c r="K110" s="74"/>
      <c r="L110" s="57"/>
      <c r="M110" s="71"/>
      <c r="N110" s="18"/>
      <c r="O110" s="18"/>
      <c r="P110" s="18"/>
      <c r="Q110" s="18"/>
      <c r="R110" s="18"/>
      <c r="S110" s="37"/>
      <c r="T110" s="37"/>
      <c r="U110" s="80"/>
      <c r="V110" s="81"/>
      <c r="W110" s="21"/>
      <c r="X110" s="21"/>
      <c r="Y110" s="21"/>
      <c r="Z110" s="21"/>
      <c r="AA110" s="93">
        <f>SUM(W104:AA109)</f>
        <v>0</v>
      </c>
      <c r="AB110" s="21"/>
      <c r="AC110" s="21"/>
      <c r="AD110" s="81"/>
    </row>
    <row r="111" spans="1:44" ht="14.25" customHeight="1" x14ac:dyDescent="0.3">
      <c r="A111" s="70"/>
      <c r="B111" s="70"/>
      <c r="C111" s="70"/>
      <c r="D111" s="70"/>
      <c r="E111" s="70"/>
      <c r="F111" s="71"/>
      <c r="G111" s="71"/>
      <c r="H111" s="72"/>
      <c r="I111" s="73"/>
      <c r="J111" s="74"/>
      <c r="K111" s="74"/>
      <c r="L111" s="57"/>
      <c r="M111" s="71"/>
      <c r="N111" s="18"/>
      <c r="O111" s="18"/>
      <c r="P111" s="18"/>
      <c r="Q111" s="18"/>
      <c r="R111" s="18"/>
      <c r="S111" s="18"/>
      <c r="T111" s="37"/>
      <c r="U111" s="37"/>
      <c r="V111" s="81"/>
      <c r="W111" s="21"/>
      <c r="X111" s="21"/>
      <c r="Y111" s="21"/>
      <c r="Z111" s="21"/>
      <c r="AA111" s="21"/>
      <c r="AB111" s="21"/>
      <c r="AC111" s="21"/>
      <c r="AD111" s="81"/>
    </row>
    <row r="112" spans="1:44" ht="14.25" customHeight="1" x14ac:dyDescent="0.3">
      <c r="A112" s="70"/>
      <c r="B112" s="70"/>
      <c r="C112" s="70"/>
      <c r="D112" s="70"/>
      <c r="E112" s="70"/>
      <c r="F112" s="71"/>
      <c r="G112" s="71"/>
      <c r="H112" s="78"/>
      <c r="I112" s="73"/>
      <c r="J112" s="74"/>
      <c r="K112" s="74"/>
      <c r="L112" s="57"/>
      <c r="M112" s="71"/>
      <c r="N112" s="18"/>
      <c r="O112" s="18"/>
      <c r="P112" s="18"/>
      <c r="Q112" s="18"/>
      <c r="R112" s="18"/>
      <c r="S112" s="18"/>
      <c r="T112" s="79" t="s">
        <v>0</v>
      </c>
      <c r="U112" s="37" t="s">
        <v>10</v>
      </c>
      <c r="V112" s="81"/>
      <c r="W112" s="21"/>
      <c r="X112" s="21"/>
      <c r="Y112" s="21"/>
      <c r="Z112" s="21"/>
      <c r="AA112" s="21"/>
      <c r="AB112" s="21"/>
      <c r="AC112" s="21"/>
      <c r="AD112" s="81"/>
    </row>
    <row r="113" spans="1:30" ht="14.25" customHeight="1" x14ac:dyDescent="0.3">
      <c r="A113" s="70"/>
      <c r="B113" s="70"/>
      <c r="C113" s="70"/>
      <c r="D113" s="70"/>
      <c r="E113" s="70"/>
      <c r="F113" s="71"/>
      <c r="G113" s="71"/>
      <c r="H113" s="78"/>
      <c r="I113" s="73"/>
      <c r="J113" s="74"/>
      <c r="K113" s="74"/>
      <c r="L113" s="57"/>
      <c r="M113" s="71"/>
      <c r="N113" s="18"/>
      <c r="O113" s="18"/>
      <c r="P113" s="18"/>
      <c r="Q113" s="18"/>
      <c r="R113" s="18"/>
      <c r="S113" s="37"/>
      <c r="T113" s="79" t="s">
        <v>1</v>
      </c>
      <c r="U113" s="84" t="s">
        <v>11</v>
      </c>
      <c r="V113" s="81"/>
      <c r="W113" s="21"/>
      <c r="X113" s="21"/>
      <c r="Y113" s="21"/>
      <c r="Z113" s="21"/>
      <c r="AA113" s="21"/>
      <c r="AB113" s="21"/>
      <c r="AC113" s="21"/>
      <c r="AD113" s="81"/>
    </row>
    <row r="114" spans="1:30" ht="14.25" customHeight="1" x14ac:dyDescent="0.3">
      <c r="A114" s="70"/>
      <c r="B114" s="70"/>
      <c r="C114" s="70"/>
      <c r="D114" s="70"/>
      <c r="E114" s="70"/>
      <c r="F114" s="71"/>
      <c r="G114" s="71"/>
      <c r="H114" s="78"/>
      <c r="I114" s="73"/>
      <c r="J114" s="74"/>
      <c r="K114" s="74"/>
      <c r="L114" s="57"/>
      <c r="M114" s="71"/>
      <c r="N114" s="18"/>
      <c r="O114" s="18"/>
      <c r="P114" s="18"/>
      <c r="Q114" s="18"/>
      <c r="R114" s="18"/>
      <c r="S114" s="37"/>
      <c r="T114" s="79" t="s">
        <v>2</v>
      </c>
      <c r="U114" s="156" t="s">
        <v>13</v>
      </c>
      <c r="V114" s="81"/>
      <c r="W114" s="21"/>
      <c r="X114" s="21"/>
      <c r="Y114" s="21"/>
      <c r="Z114" s="21"/>
      <c r="AA114" s="21"/>
      <c r="AB114" s="21"/>
      <c r="AC114" s="21"/>
      <c r="AD114" s="81"/>
    </row>
    <row r="115" spans="1:30" ht="14.25" customHeight="1" x14ac:dyDescent="0.3">
      <c r="T115" s="79" t="s">
        <v>4</v>
      </c>
      <c r="U115" s="84" t="s">
        <v>12</v>
      </c>
      <c r="V115" s="81"/>
      <c r="W115" s="21"/>
      <c r="X115" s="21"/>
      <c r="Y115" s="21"/>
      <c r="Z115" s="21"/>
      <c r="AA115" s="21"/>
      <c r="AB115" s="21"/>
      <c r="AC115" s="21"/>
    </row>
    <row r="116" spans="1:30" ht="14.25" customHeight="1" x14ac:dyDescent="0.3">
      <c r="T116" s="37" t="s">
        <v>16</v>
      </c>
      <c r="U116" s="84" t="s">
        <v>19</v>
      </c>
      <c r="V116" s="81"/>
      <c r="W116" s="21"/>
      <c r="X116" s="21"/>
      <c r="Y116" s="21"/>
      <c r="Z116" s="21"/>
      <c r="AA116" s="21"/>
      <c r="AB116" s="21"/>
      <c r="AC116" s="21"/>
    </row>
    <row r="117" spans="1:30" ht="14.25" customHeight="1" x14ac:dyDescent="0.3">
      <c r="T117" s="37"/>
      <c r="U117" s="18"/>
      <c r="V117" s="81"/>
      <c r="W117" s="21"/>
      <c r="X117" s="21"/>
      <c r="Y117" s="21"/>
      <c r="Z117" s="21"/>
      <c r="AA117" s="21"/>
      <c r="AB117" s="21"/>
      <c r="AC117" s="21"/>
    </row>
    <row r="118" spans="1:30" ht="14.25" customHeight="1" x14ac:dyDescent="0.3">
      <c r="T118" s="37"/>
      <c r="U118" s="18"/>
      <c r="V118" s="81"/>
      <c r="W118" s="21"/>
      <c r="X118" s="21"/>
      <c r="Y118" s="21"/>
      <c r="Z118" s="21"/>
      <c r="AA118" s="21"/>
      <c r="AB118" s="21"/>
      <c r="AC118" s="21"/>
    </row>
    <row r="119" spans="1:30" ht="14.25" customHeight="1" x14ac:dyDescent="0.3">
      <c r="T119" s="37"/>
      <c r="U119" s="84" t="str">
        <f>Q3</f>
        <v>Εισιτήρια</v>
      </c>
      <c r="V119" s="38"/>
      <c r="W119" s="21"/>
      <c r="X119" s="21"/>
      <c r="Y119" s="21"/>
      <c r="Z119" s="21"/>
      <c r="AA119" s="21"/>
      <c r="AB119" s="21"/>
      <c r="AC119" s="21"/>
    </row>
    <row r="120" spans="1:30" ht="14.25" customHeight="1" x14ac:dyDescent="0.3">
      <c r="T120" s="37"/>
      <c r="U120" s="84" t="str">
        <f t="shared" ref="U120:U122" si="13">Q4</f>
        <v>Διαμονή</v>
      </c>
      <c r="V120" s="38"/>
      <c r="W120" s="21"/>
      <c r="X120" s="21"/>
      <c r="Y120" s="21"/>
      <c r="Z120" s="21"/>
      <c r="AA120" s="76"/>
    </row>
    <row r="121" spans="1:30" ht="15.75" customHeight="1" x14ac:dyDescent="0.3">
      <c r="T121" s="37"/>
      <c r="U121" s="84" t="str">
        <f t="shared" si="13"/>
        <v>Διατροφή</v>
      </c>
      <c r="V121" s="38"/>
      <c r="W121" s="21"/>
      <c r="X121" s="21"/>
      <c r="Y121" s="21"/>
      <c r="Z121" s="21"/>
      <c r="AA121" s="18"/>
    </row>
    <row r="122" spans="1:30" ht="15.75" customHeight="1" x14ac:dyDescent="0.3">
      <c r="T122" s="37"/>
      <c r="U122" s="84" t="str">
        <f t="shared" si="13"/>
        <v>Λοιπά κόστη ταξιδίου</v>
      </c>
      <c r="V122" s="38"/>
      <c r="W122" s="21"/>
      <c r="X122" s="21"/>
      <c r="Y122" s="21"/>
      <c r="Z122" s="21"/>
      <c r="AA122" s="21"/>
      <c r="AB122" s="18"/>
    </row>
    <row r="123" spans="1:30" ht="15.75" customHeight="1" x14ac:dyDescent="0.3">
      <c r="T123" s="37"/>
      <c r="U123" s="37"/>
      <c r="V123" s="38"/>
      <c r="W123" s="21"/>
      <c r="X123" s="21"/>
      <c r="Y123" s="21"/>
      <c r="Z123" s="21"/>
      <c r="AA123" s="21"/>
      <c r="AB123" s="18"/>
      <c r="AC123" s="83">
        <f>+H10</f>
        <v>0</v>
      </c>
    </row>
    <row r="124" spans="1:30" ht="15.75" customHeight="1" x14ac:dyDescent="0.3">
      <c r="T124" s="37"/>
      <c r="U124" s="37"/>
      <c r="V124" s="38"/>
      <c r="W124" s="21"/>
      <c r="X124" s="21"/>
      <c r="Y124" s="21"/>
      <c r="Z124" s="21"/>
      <c r="AA124" s="21"/>
      <c r="AB124" s="18"/>
      <c r="AC124" s="2">
        <f>SUM(W104:AA109)</f>
        <v>0</v>
      </c>
    </row>
  </sheetData>
  <sheetProtection algorithmName="SHA-512" hashValue="KWTHZW5mVyFsxSggQ4jFjlEh9kt5MpSEAfDIR6vc/5znP0DHJJ08900Un0RnEaj7lz0faOcsKcADUUOhR6wcww==" saltValue="c8GA6CFjE3myTlJUKEwQPQ==" spinCount="100000" sheet="1" selectLockedCells="1"/>
  <mergeCells count="18">
    <mergeCell ref="F10:G10"/>
    <mergeCell ref="H8:I8"/>
    <mergeCell ref="H9:I9"/>
    <mergeCell ref="A1:M1"/>
    <mergeCell ref="A2:N2"/>
    <mergeCell ref="I4:I5"/>
    <mergeCell ref="I6:I7"/>
    <mergeCell ref="A5:B10"/>
    <mergeCell ref="H10:I10"/>
    <mergeCell ref="F4:F5"/>
    <mergeCell ref="F6:F7"/>
    <mergeCell ref="F8:G8"/>
    <mergeCell ref="AQ101:AR101"/>
    <mergeCell ref="W101:X101"/>
    <mergeCell ref="AG101:AH101"/>
    <mergeCell ref="A13:M13"/>
    <mergeCell ref="A14:M14"/>
    <mergeCell ref="A15:M15"/>
  </mergeCells>
  <conditionalFormatting sqref="A101:B101 D101:E101 A102:E102">
    <cfRule type="expression" dxfId="37" priority="17" stopIfTrue="1">
      <formula>$T101=1</formula>
    </cfRule>
  </conditionalFormatting>
  <conditionalFormatting sqref="A101:B101 D101:E101 A110:E110 A112:E112">
    <cfRule type="expression" dxfId="36" priority="16" stopIfTrue="1">
      <formula>$W101</formula>
    </cfRule>
  </conditionalFormatting>
  <conditionalFormatting sqref="A18:E100">
    <cfRule type="containsBlanks" dxfId="35" priority="4" stopIfTrue="1">
      <formula>LEN(TRIM(A18))=0</formula>
    </cfRule>
  </conditionalFormatting>
  <conditionalFormatting sqref="A102:E102 A104:E104">
    <cfRule type="expression" dxfId="34" priority="18" stopIfTrue="1">
      <formula>#REF!</formula>
    </cfRule>
  </conditionalFormatting>
  <conditionalFormatting sqref="A103:E103">
    <cfRule type="expression" dxfId="33" priority="23" stopIfTrue="1">
      <formula>$W102</formula>
    </cfRule>
  </conditionalFormatting>
  <conditionalFormatting sqref="A103:E104">
    <cfRule type="expression" dxfId="32" priority="24" stopIfTrue="1">
      <formula>$S103=1</formula>
    </cfRule>
  </conditionalFormatting>
  <conditionalFormatting sqref="A110:E110 A112:E112">
    <cfRule type="expression" dxfId="31" priority="19" stopIfTrue="1">
      <formula>$S108=1</formula>
    </cfRule>
  </conditionalFormatting>
  <conditionalFormatting sqref="A112:E120 A102:E104 A110:E110 A101:B101 D101:E101">
    <cfRule type="expression" dxfId="30" priority="27" stopIfTrue="1">
      <formula>(AND($L101&gt;0,#REF!=""))</formula>
    </cfRule>
  </conditionalFormatting>
  <conditionalFormatting sqref="A113:E120">
    <cfRule type="expression" dxfId="29" priority="25" stopIfTrue="1">
      <formula>$S113=1</formula>
    </cfRule>
    <cfRule type="expression" dxfId="28" priority="26" stopIfTrue="1">
      <formula>$W113</formula>
    </cfRule>
  </conditionalFormatting>
  <conditionalFormatting sqref="A13:M13">
    <cfRule type="expression" dxfId="27" priority="14">
      <formula>$A$13="Στα κόστη ταξιδίων, στην στήλη L, επιλέξτε από την λίστα επιπλέον πληροφορίες που αφορούν τα ταξίδια"</formula>
    </cfRule>
  </conditionalFormatting>
  <conditionalFormatting sqref="C101">
    <cfRule type="containsBlanks" dxfId="26" priority="10" stopIfTrue="1">
      <formula>LEN(TRIM(C101))=0</formula>
    </cfRule>
  </conditionalFormatting>
  <conditionalFormatting sqref="G18:G100">
    <cfRule type="expression" dxfId="25" priority="1">
      <formula>LEN(G18)&gt;600</formula>
    </cfRule>
  </conditionalFormatting>
  <conditionalFormatting sqref="J9:K9">
    <cfRule type="cellIs" dxfId="24" priority="20" stopIfTrue="1" operator="greaterThan">
      <formula>7%</formula>
    </cfRule>
  </conditionalFormatting>
  <conditionalFormatting sqref="K18:K100">
    <cfRule type="cellIs" dxfId="23" priority="2" operator="lessThan">
      <formula>0</formula>
    </cfRule>
    <cfRule type="cellIs" dxfId="22" priority="3" operator="greaterThan">
      <formula>1</formula>
    </cfRule>
  </conditionalFormatting>
  <conditionalFormatting sqref="L18:L100">
    <cfRule type="cellIs" dxfId="21" priority="5" stopIfTrue="1" operator="lessThan">
      <formula>0</formula>
    </cfRule>
  </conditionalFormatting>
  <conditionalFormatting sqref="L102:L120">
    <cfRule type="cellIs" dxfId="20" priority="22" stopIfTrue="1" operator="lessThan">
      <formula>0</formula>
    </cfRule>
  </conditionalFormatting>
  <dataValidations count="6">
    <dataValidation type="list" allowBlank="1" showErrorMessage="1" sqref="A101:B101 D101:E101" xr:uid="{4C8B69D9-033A-4AE0-9A35-A85D0364D355}">
      <formula1>$O$1:$O$8</formula1>
    </dataValidation>
    <dataValidation allowBlank="1" showErrorMessage="1" sqref="A18:A100 M18:M100" xr:uid="{C6D95C0E-3913-43F3-B4AA-C3385A2A6810}"/>
    <dataValidation type="list" allowBlank="1" showInputMessage="1" showErrorMessage="1" prompt="Επιλέξτε τον αριθμό της δράσης με την οποία συσχετίζεται η δαπάνη._x000a_Ο συσχετισμός γίνεται με τις δράσεις όπως έχουν περιγραφεί στο Φύλλο εργασίας &quot;Πακέτα Εργασίας-Δράσεις&quot;" sqref="B18:B100" xr:uid="{85FF86A1-DAC3-4686-8D59-7D93064B2BF5}">
      <formula1>$P$1:$P$6</formula1>
    </dataValidation>
    <dataValidation type="list" allowBlank="1" showErrorMessage="1" sqref="B18:B100" xr:uid="{802B4B0D-6399-4475-819E-3BED8DC58A44}">
      <formula1>$P$1:$P$8</formula1>
    </dataValidation>
    <dataValidation type="list" allowBlank="1" showErrorMessage="1" sqref="D18:D100" xr:uid="{0D147F08-206D-4B6C-959C-5F3DA6F7505E}">
      <formula1>$O$1:$O$4</formula1>
    </dataValidation>
    <dataValidation type="list" allowBlank="1" showErrorMessage="1" sqref="C18:C101" xr:uid="{1A36D78A-E7F7-40F4-8162-54C0D9737021}">
      <formula1>$S$8:$S$10</formula1>
    </dataValidation>
  </dataValidations>
  <pageMargins left="0.44" right="0.34" top="0.33" bottom="0.38" header="0" footer="0"/>
  <pageSetup paperSize="9" scale="48" orientation="landscape" r:id="rId1"/>
  <headerFooter>
    <oddFooter>&amp;CΣελίδα &amp;P από &amp;N&amp;R&amp;A</oddFooter>
  </headerFooter>
  <rowBreaks count="1" manualBreakCount="1">
    <brk id="80" max="22" man="1"/>
  </rowBreaks>
  <extLst>
    <ext xmlns:x14="http://schemas.microsoft.com/office/spreadsheetml/2009/9/main" uri="{CCE6A557-97BC-4b89-ADB6-D9C93CAAB3DF}">
      <x14:dataValidations xmlns:xm="http://schemas.microsoft.com/office/excel/2006/main" count="1">
        <x14:dataValidation type="list" allowBlank="1" showInputMessage="1" showErrorMessage="1" xr:uid="{285A95C9-C99A-4BFF-8CFD-6B8D500B4967}">
          <x14:formula1>
            <xm:f>data!$G$10:$G$15</xm:f>
          </x14:formula1>
          <xm:sqref>H18:H100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01932-5715-4316-B27E-AF7173A6779A}">
  <dimension ref="A1:BI124"/>
  <sheetViews>
    <sheetView showGridLines="0" view="pageBreakPreview" topLeftCell="A10" zoomScale="90" zoomScaleNormal="90" zoomScaleSheetLayoutView="90" workbookViewId="0">
      <selection activeCell="D18" sqref="D18"/>
    </sheetView>
  </sheetViews>
  <sheetFormatPr defaultColWidth="14.44140625" defaultRowHeight="15" customHeight="1" x14ac:dyDescent="0.25"/>
  <cols>
    <col min="1" max="4" width="13.5546875" style="200" customWidth="1"/>
    <col min="5" max="5" width="19.44140625" style="200" customWidth="1"/>
    <col min="6" max="7" width="42.5546875" style="200" customWidth="1"/>
    <col min="8" max="8" width="17.5546875" style="200" customWidth="1"/>
    <col min="9" max="9" width="14.44140625" style="200" customWidth="1"/>
    <col min="10" max="10" width="10.5546875" style="200" customWidth="1"/>
    <col min="11" max="11" width="18.109375" style="200" customWidth="1"/>
    <col min="12" max="12" width="16.44140625" style="200" customWidth="1"/>
    <col min="13" max="13" width="33.44140625" style="200" customWidth="1"/>
    <col min="14" max="14" width="30.33203125" style="200" hidden="1" customWidth="1"/>
    <col min="15" max="15" width="3.109375" style="200" hidden="1" customWidth="1"/>
    <col min="16" max="16" width="9.44140625" style="200" hidden="1" customWidth="1"/>
    <col min="17" max="17" width="19" style="200" hidden="1" customWidth="1"/>
    <col min="18" max="18" width="2" style="200" hidden="1" customWidth="1"/>
    <col min="19" max="19" width="10.44140625" style="200" hidden="1" customWidth="1"/>
    <col min="20" max="20" width="5.33203125" style="200" hidden="1" customWidth="1"/>
    <col min="21" max="21" width="21" style="200" hidden="1" customWidth="1"/>
    <col min="22" max="22" width="8.88671875" style="200" hidden="1" customWidth="1"/>
    <col min="23" max="23" width="13.6640625" style="200" hidden="1" customWidth="1"/>
    <col min="24" max="24" width="16" style="200" hidden="1" customWidth="1"/>
    <col min="25" max="25" width="10.6640625" style="200" hidden="1" customWidth="1"/>
    <col min="26" max="26" width="12.6640625" style="200" hidden="1" customWidth="1"/>
    <col min="27" max="27" width="8.88671875" style="200" hidden="1" customWidth="1"/>
    <col min="28" max="28" width="13.109375" style="200" hidden="1" customWidth="1"/>
    <col min="29" max="29" width="14.44140625" style="200" hidden="1" customWidth="1"/>
    <col min="30" max="30" width="10.109375" style="200" hidden="1" customWidth="1"/>
    <col min="31" max="61" width="14.44140625" style="200" hidden="1" customWidth="1"/>
    <col min="62" max="79" width="14.44140625" style="200" customWidth="1"/>
    <col min="80" max="16384" width="14.44140625" style="200"/>
  </cols>
  <sheetData>
    <row r="1" spans="1:21" ht="42" customHeight="1" thickBot="1" x14ac:dyDescent="0.3">
      <c r="A1" s="331" t="str">
        <f>'ΠΕ &amp; Δράσεις'!A37</f>
        <v xml:space="preserve">Πακέτο Εργασίας 4 (ΠΕ4) - Δράσεις Ανάπτυξης Ικανοτήτων </v>
      </c>
      <c r="B1" s="331"/>
      <c r="C1" s="331"/>
      <c r="D1" s="331"/>
      <c r="E1" s="331"/>
      <c r="F1" s="368"/>
      <c r="G1" s="368"/>
      <c r="H1" s="368"/>
      <c r="I1" s="368"/>
      <c r="J1" s="368"/>
      <c r="K1" s="368"/>
      <c r="L1" s="368"/>
      <c r="M1" s="369"/>
      <c r="N1" s="15"/>
      <c r="O1" s="198" t="s">
        <v>0</v>
      </c>
      <c r="P1" s="199" t="str">
        <f>'ΠΕ &amp; Δράσεις'!B40</f>
        <v>Π.Ε.-4.1</v>
      </c>
      <c r="R1" s="199">
        <v>1</v>
      </c>
      <c r="S1" s="20">
        <v>15000</v>
      </c>
      <c r="T1" s="201"/>
      <c r="U1" s="154" t="s">
        <v>14</v>
      </c>
    </row>
    <row r="2" spans="1:21" ht="12" customHeight="1" x14ac:dyDescent="0.25">
      <c r="A2" s="178"/>
      <c r="B2" s="178"/>
      <c r="C2" s="178"/>
      <c r="D2" s="178"/>
      <c r="E2" s="178"/>
      <c r="K2" s="202"/>
      <c r="L2" s="203" cm="1">
        <f t="array" ref="L2:M2">'Στοιχεία έργου'!B19:C19</f>
        <v>0</v>
      </c>
      <c r="M2" s="203">
        <v>0</v>
      </c>
      <c r="N2" s="204" t="s">
        <v>161</v>
      </c>
      <c r="O2" s="198" t="s">
        <v>1</v>
      </c>
      <c r="P2" s="199" t="str">
        <f>'ΠΕ &amp; Δράσεις'!B41</f>
        <v>Π.Ε.-4.2</v>
      </c>
      <c r="R2" s="199">
        <v>2</v>
      </c>
      <c r="S2" s="205">
        <v>60000</v>
      </c>
      <c r="T2" s="23"/>
      <c r="U2" s="154" t="s">
        <v>91</v>
      </c>
    </row>
    <row r="3" spans="1:21" ht="15.6" customHeight="1" x14ac:dyDescent="0.25">
      <c r="A3" s="24"/>
      <c r="B3" s="24"/>
      <c r="C3" s="24"/>
      <c r="D3" s="24"/>
      <c r="E3" s="25"/>
      <c r="F3" s="25"/>
      <c r="G3" s="25" t="s">
        <v>58</v>
      </c>
      <c r="H3" s="206"/>
      <c r="I3" s="25"/>
      <c r="J3" s="28"/>
      <c r="K3" s="192"/>
      <c r="L3" s="195" t="s">
        <v>108</v>
      </c>
      <c r="M3" s="204" t="s">
        <v>107</v>
      </c>
      <c r="N3" s="195"/>
      <c r="O3" s="198" t="s">
        <v>2</v>
      </c>
      <c r="P3" s="199" t="str">
        <f>'ΠΕ &amp; Δράσεις'!B42</f>
        <v>Π.Ε.-4.3</v>
      </c>
      <c r="Q3" s="207" t="str">
        <f>'Π.Ε.1 - W.P.1'!Q3</f>
        <v>Εισιτήρια</v>
      </c>
      <c r="R3" s="208">
        <v>3</v>
      </c>
      <c r="S3" s="205">
        <v>5000</v>
      </c>
      <c r="T3" s="32"/>
      <c r="U3" s="154" t="s">
        <v>92</v>
      </c>
    </row>
    <row r="4" spans="1:21" ht="27.6" x14ac:dyDescent="0.25">
      <c r="F4" s="374" t="s">
        <v>3</v>
      </c>
      <c r="G4" s="147" t="s">
        <v>203</v>
      </c>
      <c r="H4" s="145">
        <f>SUMIF('Π.Ε.4 - W.P.4'!D:D,O1,'Π.Ε.4 - W.P.4'!L:L)</f>
        <v>0</v>
      </c>
      <c r="I4" s="336">
        <f>SUM(H4:H5)</f>
        <v>0</v>
      </c>
      <c r="J4" s="34"/>
      <c r="K4" s="193" t="s">
        <v>160</v>
      </c>
      <c r="L4" s="196">
        <f>ROUND(SUM('Σύνολα προϋπολογισμών ανά Δράση'!E6:H25),2)</f>
        <v>0</v>
      </c>
      <c r="M4" s="196">
        <f>ROUND(SUM('Σύνολα προϋπολογισμών ανά Δράση'!E6:H25),2)</f>
        <v>0</v>
      </c>
      <c r="N4" s="197"/>
      <c r="O4" s="198" t="s">
        <v>4</v>
      </c>
      <c r="P4" s="199" t="str">
        <f>'ΠΕ &amp; Δράσεις'!B43</f>
        <v>Π.Ε.-4.4</v>
      </c>
      <c r="Q4" s="207" t="str">
        <f>'Π.Ε.1 - W.P.1'!Q4</f>
        <v>Διαμονή</v>
      </c>
      <c r="R4" s="209"/>
      <c r="T4" s="37"/>
      <c r="U4" s="37"/>
    </row>
    <row r="5" spans="1:21" ht="27" customHeight="1" x14ac:dyDescent="0.25">
      <c r="A5" s="339"/>
      <c r="B5" s="339"/>
      <c r="C5" s="191"/>
      <c r="D5" s="191"/>
      <c r="E5" s="191"/>
      <c r="F5" s="375"/>
      <c r="G5" s="147" t="s">
        <v>204</v>
      </c>
      <c r="H5" s="145">
        <f>SUMIF('Π.Ε.4 - W.P.4'!D:D,O2,'Π.Ε.4 - W.P.4'!L:L)</f>
        <v>0</v>
      </c>
      <c r="I5" s="370"/>
      <c r="J5" s="34"/>
      <c r="K5" s="193" t="s">
        <v>165</v>
      </c>
      <c r="L5" s="196">
        <f>ROUND(200000/1.07*0.85,2)</f>
        <v>158878.5</v>
      </c>
      <c r="M5" s="196">
        <f>ROUND(100000/1.07*0.85,2)</f>
        <v>79439.25</v>
      </c>
      <c r="N5" s="197"/>
      <c r="O5" s="198"/>
      <c r="P5" s="199" t="str">
        <f>'ΠΕ &amp; Δράσεις'!B44</f>
        <v>Π.Ε.-4.5</v>
      </c>
      <c r="Q5" s="207" t="str">
        <f>'Π.Ε.1 - W.P.1'!Q5</f>
        <v>Διατροφή</v>
      </c>
      <c r="R5" s="209">
        <v>2</v>
      </c>
      <c r="T5" s="37"/>
      <c r="U5" s="37"/>
    </row>
    <row r="6" spans="1:21" ht="27.6" x14ac:dyDescent="0.25">
      <c r="A6" s="339"/>
      <c r="B6" s="339"/>
      <c r="C6" s="210"/>
      <c r="D6" s="210"/>
      <c r="E6" s="210"/>
      <c r="F6" s="376" t="s">
        <v>5</v>
      </c>
      <c r="G6" s="146" t="s">
        <v>266</v>
      </c>
      <c r="H6" s="33">
        <f>SUMIF('Π.Ε.4 - W.P.4'!D:D,O3,'Π.Ε.4 - W.P.4'!L:L)</f>
        <v>0</v>
      </c>
      <c r="I6" s="336">
        <f>SUM(H6:H7)</f>
        <v>0</v>
      </c>
      <c r="J6" s="34"/>
      <c r="K6" s="193" t="s">
        <v>166</v>
      </c>
      <c r="L6" s="196">
        <f>ROUND(200000/1.07,2)</f>
        <v>186915.89</v>
      </c>
      <c r="M6" s="196">
        <f>ROUND(100000/1.07,2)</f>
        <v>93457.94</v>
      </c>
      <c r="N6" s="197"/>
      <c r="O6" s="43"/>
      <c r="P6" s="199"/>
      <c r="Q6" s="207" t="str">
        <f>'Π.Ε.1 - W.P.1'!Q6</f>
        <v>Λοιπά κόστη ταξιδίου</v>
      </c>
      <c r="R6" s="209"/>
      <c r="T6" s="37"/>
      <c r="U6" s="37"/>
    </row>
    <row r="7" spans="1:21" ht="13.8" x14ac:dyDescent="0.25">
      <c r="A7" s="339"/>
      <c r="B7" s="339"/>
      <c r="C7" s="210"/>
      <c r="D7" s="210"/>
      <c r="E7" s="210"/>
      <c r="F7" s="377"/>
      <c r="G7" s="138" t="s">
        <v>205</v>
      </c>
      <c r="H7" s="33">
        <f>SUMIF('Π.Ε.4 - W.P.4'!D:D,O4,'Π.Ε.4 - W.P.4'!L:L)</f>
        <v>0</v>
      </c>
      <c r="I7" s="371"/>
      <c r="J7" s="34"/>
      <c r="K7" s="193" t="s">
        <v>164</v>
      </c>
      <c r="L7" s="194">
        <f>ROUND(200000/1.07-L5,2)</f>
        <v>28037.39</v>
      </c>
      <c r="M7" s="194">
        <f>ROUND(100000/1.07-M5,2)</f>
        <v>14018.69</v>
      </c>
      <c r="N7" s="32"/>
      <c r="O7" s="43"/>
      <c r="P7" s="55"/>
      <c r="Q7" s="43"/>
      <c r="T7" s="37"/>
      <c r="U7" s="37"/>
    </row>
    <row r="8" spans="1:21" ht="33" customHeight="1" x14ac:dyDescent="0.25">
      <c r="A8" s="339"/>
      <c r="B8" s="339"/>
      <c r="C8" s="210"/>
      <c r="D8" s="210"/>
      <c r="E8" s="210"/>
      <c r="F8" s="364" t="s">
        <v>206</v>
      </c>
      <c r="G8" s="365"/>
      <c r="H8" s="189"/>
      <c r="I8" s="190">
        <f>IF(K10=N2,"",SUM(I4:I7))</f>
        <v>0</v>
      </c>
      <c r="J8" s="37"/>
      <c r="L8" s="211"/>
      <c r="M8" s="211"/>
      <c r="N8" s="32"/>
      <c r="O8" s="43"/>
      <c r="P8" s="55"/>
      <c r="R8" s="37"/>
      <c r="U8" s="37"/>
    </row>
    <row r="9" spans="1:21" ht="64.5" customHeight="1" x14ac:dyDescent="0.25">
      <c r="A9" s="339"/>
      <c r="B9" s="339"/>
      <c r="C9" s="210"/>
      <c r="D9" s="210"/>
      <c r="E9" s="210"/>
      <c r="F9" s="157" t="s">
        <v>16</v>
      </c>
      <c r="G9" s="167" t="s">
        <v>207</v>
      </c>
      <c r="H9" s="340">
        <f>IFERROR(ROUND(I8*0.07,2),"")</f>
        <v>0</v>
      </c>
      <c r="I9" s="372"/>
      <c r="J9" s="223">
        <f>IFERROR(IF(H9=0, 0, ROUND(H9/I8,4)),"")</f>
        <v>0</v>
      </c>
      <c r="K9" s="224" t="s">
        <v>167</v>
      </c>
      <c r="L9" s="225" t="str">
        <f>IF(L2=L3,ROUND(IF($L$4&lt;$L$5,$L$4/85%*15%,IF($L$4&gt;$L$6,0,$L$6-$L$4)),2),"")</f>
        <v/>
      </c>
      <c r="M9" s="225" t="str">
        <f>IF(L2=M3,ROUND(IF($M$4&lt;$M$5,$M$4/85%*15%,IF($M$4&gt;$M$6,0,$M$6-$M$4)),2),"")</f>
        <v/>
      </c>
      <c r="N9" s="32"/>
    </row>
    <row r="10" spans="1:21" ht="31.5" customHeight="1" x14ac:dyDescent="0.25">
      <c r="A10" s="339"/>
      <c r="B10" s="339"/>
      <c r="C10" s="46"/>
      <c r="D10" s="46"/>
      <c r="E10" s="46"/>
      <c r="F10" s="356" t="s">
        <v>208</v>
      </c>
      <c r="G10" s="329"/>
      <c r="H10" s="340">
        <f>IFERROR(I8+H9,"")</f>
        <v>0</v>
      </c>
      <c r="I10" s="373"/>
      <c r="K10" s="227" t="str">
        <f>IF(L2=L3,IF(SUM(L18:L100)&gt;L9,N2,""),IF(L2=M3,IF(SUM(L18:L100)&gt;M9,N2,""),""))</f>
        <v/>
      </c>
      <c r="L10" s="226" t="str">
        <f>IF(L2=L3,IF(K10="","",SUM(L18:L100)-L9),"")</f>
        <v/>
      </c>
      <c r="M10" s="225" t="str">
        <f>IF(L2=M3,IF(K10="","",SUM(L18:L100)-M9),"")</f>
        <v/>
      </c>
      <c r="N10" s="188"/>
    </row>
    <row r="11" spans="1:21" ht="15" customHeight="1" x14ac:dyDescent="0.25">
      <c r="A11" s="48"/>
      <c r="B11" s="48"/>
      <c r="C11" s="48"/>
      <c r="D11" s="48"/>
      <c r="E11" s="48"/>
      <c r="F11" s="49"/>
      <c r="G11" s="49"/>
      <c r="H11" s="50"/>
      <c r="I11" s="51"/>
      <c r="J11" s="177"/>
      <c r="K11" s="366" t="s">
        <v>169</v>
      </c>
      <c r="L11" s="366"/>
      <c r="M11" s="366"/>
      <c r="N11" s="32"/>
      <c r="O11" s="43"/>
    </row>
    <row r="12" spans="1:21" ht="14.25" customHeight="1" x14ac:dyDescent="0.25">
      <c r="A12" s="209"/>
      <c r="B12" s="209"/>
      <c r="C12" s="209"/>
      <c r="D12" s="209"/>
      <c r="E12" s="209"/>
      <c r="F12" s="169"/>
      <c r="G12" s="169"/>
      <c r="H12" s="169"/>
      <c r="I12" s="52"/>
      <c r="J12" s="177"/>
      <c r="K12" s="367"/>
      <c r="L12" s="367"/>
      <c r="M12" s="367"/>
    </row>
    <row r="13" spans="1:21" ht="45.75" customHeight="1" x14ac:dyDescent="0.35">
      <c r="A13" s="179"/>
      <c r="B13" s="179"/>
      <c r="C13" s="179"/>
      <c r="D13" s="179"/>
      <c r="E13" s="179"/>
      <c r="F13" s="212"/>
      <c r="G13" s="212"/>
      <c r="H13" s="212"/>
      <c r="I13" s="212"/>
      <c r="J13" s="212"/>
      <c r="K13" s="367"/>
      <c r="L13" s="367"/>
      <c r="M13" s="367"/>
      <c r="N13" s="213"/>
      <c r="P13" s="55"/>
      <c r="R13" s="37"/>
      <c r="S13" s="37"/>
      <c r="U13" s="37"/>
    </row>
    <row r="14" spans="1:21" ht="14.4" customHeight="1" x14ac:dyDescent="0.25">
      <c r="A14" s="362" t="s">
        <v>267</v>
      </c>
      <c r="B14" s="362"/>
      <c r="C14" s="362"/>
      <c r="D14" s="362"/>
      <c r="E14" s="362"/>
      <c r="F14" s="362"/>
      <c r="G14" s="362"/>
      <c r="H14" s="362"/>
      <c r="I14" s="362"/>
      <c r="J14" s="362"/>
      <c r="K14" s="362"/>
      <c r="L14" s="362"/>
      <c r="M14" s="362"/>
      <c r="P14" s="55"/>
      <c r="R14" s="37"/>
      <c r="S14" s="37"/>
      <c r="U14" s="37"/>
    </row>
    <row r="15" spans="1:21" ht="14.4" customHeight="1" x14ac:dyDescent="0.25">
      <c r="A15" s="362" t="s">
        <v>224</v>
      </c>
      <c r="B15" s="362"/>
      <c r="C15" s="362"/>
      <c r="D15" s="362"/>
      <c r="E15" s="362"/>
      <c r="F15" s="362"/>
      <c r="G15" s="362"/>
      <c r="H15" s="362"/>
      <c r="I15" s="362"/>
      <c r="J15" s="362"/>
      <c r="K15" s="362"/>
      <c r="L15" s="362"/>
      <c r="M15" s="362"/>
      <c r="P15" s="55"/>
      <c r="R15" s="37"/>
      <c r="S15" s="55"/>
      <c r="U15" s="37"/>
    </row>
    <row r="16" spans="1:21" ht="15" customHeight="1" thickBot="1" x14ac:dyDescent="0.3"/>
    <row r="17" spans="1:16" ht="126.75" customHeight="1" thickBot="1" x14ac:dyDescent="0.3">
      <c r="A17" s="135" t="s">
        <v>210</v>
      </c>
      <c r="B17" s="135" t="s">
        <v>211</v>
      </c>
      <c r="C17" s="135" t="s">
        <v>14</v>
      </c>
      <c r="D17" s="135" t="s">
        <v>213</v>
      </c>
      <c r="E17" s="135" t="s">
        <v>214</v>
      </c>
      <c r="F17" s="134" t="s">
        <v>225</v>
      </c>
      <c r="G17" s="134" t="s">
        <v>226</v>
      </c>
      <c r="H17" s="135" t="s">
        <v>215</v>
      </c>
      <c r="I17" s="135" t="s">
        <v>216</v>
      </c>
      <c r="J17" s="135" t="s">
        <v>217</v>
      </c>
      <c r="K17" s="135" t="s">
        <v>218</v>
      </c>
      <c r="L17" s="135" t="s">
        <v>219</v>
      </c>
      <c r="M17" s="46"/>
      <c r="N17" s="55"/>
      <c r="O17" s="55"/>
      <c r="P17" s="55"/>
    </row>
    <row r="18" spans="1:16" ht="55.2" customHeight="1" x14ac:dyDescent="0.25">
      <c r="A18" s="89" t="s">
        <v>85</v>
      </c>
      <c r="B18" s="214"/>
      <c r="C18" s="268" t="s">
        <v>14</v>
      </c>
      <c r="D18" s="91"/>
      <c r="E18" s="215" t="str">
        <f t="shared" ref="E18:E50" si="0">IF(D18="","",VLOOKUP(D18,$T$112:$U$116,2))</f>
        <v/>
      </c>
      <c r="F18" s="131"/>
      <c r="G18" s="170"/>
      <c r="H18" s="171"/>
      <c r="I18" s="216"/>
      <c r="J18" s="217"/>
      <c r="K18" s="218"/>
      <c r="L18" s="87">
        <f>IF(D18="",0,IF(OR(D18=$O$1,D18=$O$2),I18*J18*K18,I18*J18))</f>
        <v>0</v>
      </c>
      <c r="M18" s="46"/>
      <c r="P18" s="200">
        <f>I18*K18</f>
        <v>0</v>
      </c>
    </row>
    <row r="19" spans="1:16" ht="55.2" customHeight="1" x14ac:dyDescent="0.25">
      <c r="A19" s="89" t="s">
        <v>85</v>
      </c>
      <c r="B19" s="214"/>
      <c r="C19" s="268" t="s">
        <v>14</v>
      </c>
      <c r="D19" s="91"/>
      <c r="E19" s="215" t="str">
        <f t="shared" si="0"/>
        <v/>
      </c>
      <c r="F19" s="131"/>
      <c r="G19" s="170"/>
      <c r="H19" s="171"/>
      <c r="I19" s="216"/>
      <c r="J19" s="217"/>
      <c r="K19" s="218"/>
      <c r="L19" s="87">
        <f t="shared" ref="L19:L82" si="1">IF(D19="",0,IF(OR(D19=$O$1,D19=$O$2),I19*J19*K19,I19*J19))</f>
        <v>0</v>
      </c>
      <c r="M19" s="46"/>
      <c r="P19" s="200">
        <f t="shared" ref="P19:P82" si="2">I19*K19</f>
        <v>0</v>
      </c>
    </row>
    <row r="20" spans="1:16" ht="55.2" customHeight="1" x14ac:dyDescent="0.25">
      <c r="A20" s="89" t="s">
        <v>85</v>
      </c>
      <c r="B20" s="214"/>
      <c r="C20" s="268" t="s">
        <v>14</v>
      </c>
      <c r="D20" s="91"/>
      <c r="E20" s="215" t="str">
        <f t="shared" si="0"/>
        <v/>
      </c>
      <c r="F20" s="131"/>
      <c r="G20" s="170"/>
      <c r="H20" s="171"/>
      <c r="I20" s="216"/>
      <c r="J20" s="217"/>
      <c r="K20" s="218"/>
      <c r="L20" s="87">
        <f t="shared" si="1"/>
        <v>0</v>
      </c>
      <c r="M20" s="46"/>
      <c r="P20" s="200">
        <f t="shared" si="2"/>
        <v>0</v>
      </c>
    </row>
    <row r="21" spans="1:16" ht="55.2" customHeight="1" x14ac:dyDescent="0.25">
      <c r="A21" s="89" t="s">
        <v>85</v>
      </c>
      <c r="B21" s="214"/>
      <c r="C21" s="268" t="s">
        <v>14</v>
      </c>
      <c r="D21" s="91"/>
      <c r="E21" s="215" t="str">
        <f t="shared" si="0"/>
        <v/>
      </c>
      <c r="F21" s="131"/>
      <c r="G21" s="170"/>
      <c r="H21" s="171"/>
      <c r="I21" s="216"/>
      <c r="J21" s="217"/>
      <c r="K21" s="218"/>
      <c r="L21" s="87">
        <f t="shared" si="1"/>
        <v>0</v>
      </c>
      <c r="M21" s="46"/>
      <c r="P21" s="200">
        <f t="shared" si="2"/>
        <v>0</v>
      </c>
    </row>
    <row r="22" spans="1:16" ht="55.2" customHeight="1" x14ac:dyDescent="0.25">
      <c r="A22" s="89" t="s">
        <v>85</v>
      </c>
      <c r="B22" s="214"/>
      <c r="C22" s="268" t="s">
        <v>14</v>
      </c>
      <c r="D22" s="91"/>
      <c r="E22" s="215" t="str">
        <f t="shared" si="0"/>
        <v/>
      </c>
      <c r="F22" s="131"/>
      <c r="G22" s="170"/>
      <c r="H22" s="171"/>
      <c r="I22" s="216"/>
      <c r="J22" s="217"/>
      <c r="K22" s="218"/>
      <c r="L22" s="87">
        <f t="shared" si="1"/>
        <v>0</v>
      </c>
      <c r="M22" s="46"/>
      <c r="P22" s="200">
        <f t="shared" si="2"/>
        <v>0</v>
      </c>
    </row>
    <row r="23" spans="1:16" ht="55.2" customHeight="1" x14ac:dyDescent="0.25">
      <c r="A23" s="89" t="s">
        <v>85</v>
      </c>
      <c r="B23" s="214"/>
      <c r="C23" s="268" t="s">
        <v>14</v>
      </c>
      <c r="D23" s="91"/>
      <c r="E23" s="215" t="str">
        <f t="shared" si="0"/>
        <v/>
      </c>
      <c r="F23" s="131"/>
      <c r="G23" s="170"/>
      <c r="H23" s="171"/>
      <c r="I23" s="216"/>
      <c r="J23" s="217"/>
      <c r="K23" s="218"/>
      <c r="L23" s="87">
        <f t="shared" si="1"/>
        <v>0</v>
      </c>
      <c r="M23" s="46"/>
      <c r="P23" s="200">
        <f t="shared" si="2"/>
        <v>0</v>
      </c>
    </row>
    <row r="24" spans="1:16" ht="55.2" customHeight="1" x14ac:dyDescent="0.25">
      <c r="A24" s="89" t="s">
        <v>85</v>
      </c>
      <c r="B24" s="214"/>
      <c r="C24" s="268" t="s">
        <v>14</v>
      </c>
      <c r="D24" s="91"/>
      <c r="E24" s="215" t="str">
        <f t="shared" si="0"/>
        <v/>
      </c>
      <c r="F24" s="131"/>
      <c r="G24" s="170"/>
      <c r="H24" s="171"/>
      <c r="I24" s="216"/>
      <c r="J24" s="217"/>
      <c r="K24" s="218"/>
      <c r="L24" s="87">
        <f t="shared" si="1"/>
        <v>0</v>
      </c>
      <c r="M24" s="46"/>
      <c r="P24" s="200">
        <f t="shared" si="2"/>
        <v>0</v>
      </c>
    </row>
    <row r="25" spans="1:16" ht="55.2" customHeight="1" x14ac:dyDescent="0.25">
      <c r="A25" s="89" t="s">
        <v>85</v>
      </c>
      <c r="B25" s="214"/>
      <c r="C25" s="268" t="s">
        <v>14</v>
      </c>
      <c r="D25" s="91"/>
      <c r="E25" s="215" t="str">
        <f t="shared" si="0"/>
        <v/>
      </c>
      <c r="F25" s="131"/>
      <c r="G25" s="170"/>
      <c r="H25" s="171"/>
      <c r="I25" s="216"/>
      <c r="J25" s="217"/>
      <c r="K25" s="218"/>
      <c r="L25" s="87">
        <f t="shared" si="1"/>
        <v>0</v>
      </c>
      <c r="M25" s="46"/>
      <c r="P25" s="200">
        <f t="shared" si="2"/>
        <v>0</v>
      </c>
    </row>
    <row r="26" spans="1:16" ht="55.2" customHeight="1" x14ac:dyDescent="0.25">
      <c r="A26" s="89" t="s">
        <v>85</v>
      </c>
      <c r="B26" s="214"/>
      <c r="C26" s="268" t="s">
        <v>14</v>
      </c>
      <c r="D26" s="91"/>
      <c r="E26" s="215" t="str">
        <f t="shared" si="0"/>
        <v/>
      </c>
      <c r="F26" s="131"/>
      <c r="G26" s="170"/>
      <c r="H26" s="171"/>
      <c r="I26" s="216"/>
      <c r="J26" s="217"/>
      <c r="K26" s="218"/>
      <c r="L26" s="87">
        <f t="shared" si="1"/>
        <v>0</v>
      </c>
      <c r="M26" s="46"/>
      <c r="P26" s="200">
        <f t="shared" si="2"/>
        <v>0</v>
      </c>
    </row>
    <row r="27" spans="1:16" ht="55.2" customHeight="1" x14ac:dyDescent="0.25">
      <c r="A27" s="89" t="s">
        <v>85</v>
      </c>
      <c r="B27" s="214"/>
      <c r="C27" s="268" t="s">
        <v>14</v>
      </c>
      <c r="D27" s="91"/>
      <c r="E27" s="215" t="str">
        <f t="shared" si="0"/>
        <v/>
      </c>
      <c r="F27" s="131"/>
      <c r="G27" s="170"/>
      <c r="H27" s="171"/>
      <c r="I27" s="216"/>
      <c r="J27" s="217"/>
      <c r="K27" s="218"/>
      <c r="L27" s="87">
        <f t="shared" si="1"/>
        <v>0</v>
      </c>
      <c r="M27" s="46"/>
      <c r="P27" s="200">
        <f t="shared" si="2"/>
        <v>0</v>
      </c>
    </row>
    <row r="28" spans="1:16" ht="55.2" customHeight="1" x14ac:dyDescent="0.25">
      <c r="A28" s="89" t="s">
        <v>85</v>
      </c>
      <c r="B28" s="214"/>
      <c r="C28" s="268" t="s">
        <v>14</v>
      </c>
      <c r="D28" s="91"/>
      <c r="E28" s="215" t="str">
        <f t="shared" si="0"/>
        <v/>
      </c>
      <c r="F28" s="131"/>
      <c r="G28" s="170"/>
      <c r="H28" s="171"/>
      <c r="I28" s="216"/>
      <c r="J28" s="217"/>
      <c r="K28" s="218"/>
      <c r="L28" s="87">
        <f t="shared" si="1"/>
        <v>0</v>
      </c>
      <c r="M28" s="46"/>
      <c r="P28" s="200">
        <f t="shared" si="2"/>
        <v>0</v>
      </c>
    </row>
    <row r="29" spans="1:16" ht="55.2" customHeight="1" x14ac:dyDescent="0.25">
      <c r="A29" s="89" t="s">
        <v>85</v>
      </c>
      <c r="B29" s="214"/>
      <c r="C29" s="268" t="s">
        <v>14</v>
      </c>
      <c r="D29" s="91"/>
      <c r="E29" s="215" t="str">
        <f t="shared" si="0"/>
        <v/>
      </c>
      <c r="F29" s="131"/>
      <c r="G29" s="170"/>
      <c r="H29" s="171"/>
      <c r="I29" s="216"/>
      <c r="J29" s="217"/>
      <c r="K29" s="218"/>
      <c r="L29" s="87">
        <f t="shared" si="1"/>
        <v>0</v>
      </c>
      <c r="M29" s="46"/>
      <c r="P29" s="200">
        <f t="shared" si="2"/>
        <v>0</v>
      </c>
    </row>
    <row r="30" spans="1:16" ht="55.2" customHeight="1" x14ac:dyDescent="0.25">
      <c r="A30" s="89" t="s">
        <v>85</v>
      </c>
      <c r="B30" s="214"/>
      <c r="C30" s="268" t="s">
        <v>14</v>
      </c>
      <c r="D30" s="91"/>
      <c r="E30" s="215" t="str">
        <f t="shared" si="0"/>
        <v/>
      </c>
      <c r="F30" s="131"/>
      <c r="G30" s="170"/>
      <c r="H30" s="171"/>
      <c r="I30" s="216"/>
      <c r="J30" s="217"/>
      <c r="K30" s="218"/>
      <c r="L30" s="87">
        <f t="shared" si="1"/>
        <v>0</v>
      </c>
      <c r="M30" s="46"/>
      <c r="P30" s="200">
        <f t="shared" si="2"/>
        <v>0</v>
      </c>
    </row>
    <row r="31" spans="1:16" ht="55.2" customHeight="1" x14ac:dyDescent="0.25">
      <c r="A31" s="89" t="s">
        <v>85</v>
      </c>
      <c r="B31" s="214"/>
      <c r="C31" s="268" t="s">
        <v>14</v>
      </c>
      <c r="D31" s="91"/>
      <c r="E31" s="215" t="str">
        <f t="shared" si="0"/>
        <v/>
      </c>
      <c r="F31" s="131"/>
      <c r="G31" s="170"/>
      <c r="H31" s="171"/>
      <c r="I31" s="216"/>
      <c r="J31" s="217"/>
      <c r="K31" s="218"/>
      <c r="L31" s="87">
        <f t="shared" si="1"/>
        <v>0</v>
      </c>
      <c r="M31" s="46"/>
      <c r="P31" s="200">
        <f t="shared" si="2"/>
        <v>0</v>
      </c>
    </row>
    <row r="32" spans="1:16" ht="55.2" customHeight="1" x14ac:dyDescent="0.25">
      <c r="A32" s="89" t="s">
        <v>85</v>
      </c>
      <c r="B32" s="214"/>
      <c r="C32" s="268" t="s">
        <v>14</v>
      </c>
      <c r="D32" s="91"/>
      <c r="E32" s="215" t="str">
        <f t="shared" si="0"/>
        <v/>
      </c>
      <c r="F32" s="131"/>
      <c r="G32" s="170"/>
      <c r="H32" s="171"/>
      <c r="I32" s="216"/>
      <c r="J32" s="217"/>
      <c r="K32" s="218"/>
      <c r="L32" s="87">
        <f t="shared" si="1"/>
        <v>0</v>
      </c>
      <c r="M32" s="46"/>
      <c r="P32" s="200">
        <f t="shared" si="2"/>
        <v>0</v>
      </c>
    </row>
    <row r="33" spans="1:16" ht="55.2" customHeight="1" x14ac:dyDescent="0.25">
      <c r="A33" s="89" t="s">
        <v>85</v>
      </c>
      <c r="B33" s="214"/>
      <c r="C33" s="268" t="s">
        <v>14</v>
      </c>
      <c r="D33" s="91"/>
      <c r="E33" s="215" t="str">
        <f t="shared" si="0"/>
        <v/>
      </c>
      <c r="F33" s="131"/>
      <c r="G33" s="170"/>
      <c r="H33" s="171"/>
      <c r="I33" s="216"/>
      <c r="J33" s="217"/>
      <c r="K33" s="218"/>
      <c r="L33" s="87">
        <f t="shared" si="1"/>
        <v>0</v>
      </c>
      <c r="M33" s="46"/>
      <c r="P33" s="200">
        <f t="shared" si="2"/>
        <v>0</v>
      </c>
    </row>
    <row r="34" spans="1:16" ht="55.2" customHeight="1" x14ac:dyDescent="0.25">
      <c r="A34" s="89" t="s">
        <v>85</v>
      </c>
      <c r="B34" s="214"/>
      <c r="C34" s="268" t="s">
        <v>14</v>
      </c>
      <c r="D34" s="91"/>
      <c r="E34" s="215" t="str">
        <f t="shared" si="0"/>
        <v/>
      </c>
      <c r="F34" s="131"/>
      <c r="G34" s="170"/>
      <c r="H34" s="171"/>
      <c r="I34" s="216"/>
      <c r="J34" s="217"/>
      <c r="K34" s="218"/>
      <c r="L34" s="87">
        <f t="shared" si="1"/>
        <v>0</v>
      </c>
      <c r="M34" s="46"/>
      <c r="P34" s="200">
        <f t="shared" si="2"/>
        <v>0</v>
      </c>
    </row>
    <row r="35" spans="1:16" ht="55.2" customHeight="1" x14ac:dyDescent="0.25">
      <c r="A35" s="89" t="s">
        <v>85</v>
      </c>
      <c r="B35" s="214"/>
      <c r="C35" s="268" t="s">
        <v>14</v>
      </c>
      <c r="D35" s="91"/>
      <c r="E35" s="215" t="str">
        <f t="shared" si="0"/>
        <v/>
      </c>
      <c r="F35" s="131"/>
      <c r="G35" s="170"/>
      <c r="H35" s="171"/>
      <c r="I35" s="216"/>
      <c r="J35" s="217"/>
      <c r="K35" s="218"/>
      <c r="L35" s="87">
        <f t="shared" si="1"/>
        <v>0</v>
      </c>
      <c r="M35" s="46"/>
      <c r="P35" s="200">
        <f t="shared" si="2"/>
        <v>0</v>
      </c>
    </row>
    <row r="36" spans="1:16" ht="55.2" customHeight="1" x14ac:dyDescent="0.25">
      <c r="A36" s="89" t="s">
        <v>85</v>
      </c>
      <c r="B36" s="214"/>
      <c r="C36" s="268" t="s">
        <v>14</v>
      </c>
      <c r="D36" s="91"/>
      <c r="E36" s="215" t="str">
        <f t="shared" si="0"/>
        <v/>
      </c>
      <c r="F36" s="131"/>
      <c r="G36" s="170"/>
      <c r="H36" s="171"/>
      <c r="I36" s="216"/>
      <c r="J36" s="217"/>
      <c r="K36" s="218"/>
      <c r="L36" s="87">
        <f t="shared" si="1"/>
        <v>0</v>
      </c>
      <c r="M36" s="46"/>
      <c r="P36" s="200">
        <f t="shared" si="2"/>
        <v>0</v>
      </c>
    </row>
    <row r="37" spans="1:16" ht="55.2" customHeight="1" x14ac:dyDescent="0.25">
      <c r="A37" s="89" t="s">
        <v>85</v>
      </c>
      <c r="B37" s="214"/>
      <c r="C37" s="268" t="s">
        <v>14</v>
      </c>
      <c r="D37" s="91"/>
      <c r="E37" s="215" t="str">
        <f t="shared" si="0"/>
        <v/>
      </c>
      <c r="F37" s="131"/>
      <c r="G37" s="170"/>
      <c r="H37" s="171"/>
      <c r="I37" s="216"/>
      <c r="J37" s="217"/>
      <c r="K37" s="218"/>
      <c r="L37" s="87">
        <f t="shared" si="1"/>
        <v>0</v>
      </c>
      <c r="M37" s="46"/>
      <c r="P37" s="200">
        <f t="shared" si="2"/>
        <v>0</v>
      </c>
    </row>
    <row r="38" spans="1:16" ht="55.2" customHeight="1" x14ac:dyDescent="0.25">
      <c r="A38" s="89" t="s">
        <v>85</v>
      </c>
      <c r="B38" s="214"/>
      <c r="C38" s="268" t="s">
        <v>14</v>
      </c>
      <c r="D38" s="91"/>
      <c r="E38" s="215" t="str">
        <f t="shared" si="0"/>
        <v/>
      </c>
      <c r="F38" s="131"/>
      <c r="G38" s="170"/>
      <c r="H38" s="171"/>
      <c r="I38" s="216"/>
      <c r="J38" s="217"/>
      <c r="K38" s="218"/>
      <c r="L38" s="87">
        <f t="shared" si="1"/>
        <v>0</v>
      </c>
      <c r="M38" s="46"/>
      <c r="P38" s="200">
        <f t="shared" si="2"/>
        <v>0</v>
      </c>
    </row>
    <row r="39" spans="1:16" ht="55.2" customHeight="1" x14ac:dyDescent="0.25">
      <c r="A39" s="89" t="s">
        <v>85</v>
      </c>
      <c r="B39" s="214"/>
      <c r="C39" s="268" t="s">
        <v>14</v>
      </c>
      <c r="D39" s="91"/>
      <c r="E39" s="215" t="str">
        <f t="shared" si="0"/>
        <v/>
      </c>
      <c r="F39" s="131"/>
      <c r="G39" s="170"/>
      <c r="H39" s="171"/>
      <c r="I39" s="216"/>
      <c r="J39" s="217"/>
      <c r="K39" s="218"/>
      <c r="L39" s="87">
        <f t="shared" si="1"/>
        <v>0</v>
      </c>
      <c r="M39" s="46"/>
      <c r="P39" s="200">
        <f t="shared" si="2"/>
        <v>0</v>
      </c>
    </row>
    <row r="40" spans="1:16" ht="55.2" customHeight="1" x14ac:dyDescent="0.25">
      <c r="A40" s="89" t="s">
        <v>85</v>
      </c>
      <c r="B40" s="214"/>
      <c r="C40" s="268" t="s">
        <v>14</v>
      </c>
      <c r="D40" s="91"/>
      <c r="E40" s="215" t="str">
        <f t="shared" si="0"/>
        <v/>
      </c>
      <c r="F40" s="131"/>
      <c r="G40" s="170"/>
      <c r="H40" s="171"/>
      <c r="I40" s="216"/>
      <c r="J40" s="217"/>
      <c r="K40" s="218"/>
      <c r="L40" s="87">
        <f t="shared" si="1"/>
        <v>0</v>
      </c>
      <c r="M40" s="46"/>
      <c r="P40" s="200">
        <f t="shared" si="2"/>
        <v>0</v>
      </c>
    </row>
    <row r="41" spans="1:16" ht="55.2" customHeight="1" x14ac:dyDescent="0.25">
      <c r="A41" s="89" t="s">
        <v>85</v>
      </c>
      <c r="B41" s="214"/>
      <c r="C41" s="268" t="s">
        <v>14</v>
      </c>
      <c r="D41" s="91"/>
      <c r="E41" s="215" t="str">
        <f t="shared" si="0"/>
        <v/>
      </c>
      <c r="F41" s="131"/>
      <c r="G41" s="170"/>
      <c r="H41" s="171"/>
      <c r="I41" s="216"/>
      <c r="J41" s="217"/>
      <c r="K41" s="218"/>
      <c r="L41" s="87">
        <f t="shared" si="1"/>
        <v>0</v>
      </c>
      <c r="M41" s="46"/>
      <c r="P41" s="200">
        <f t="shared" si="2"/>
        <v>0</v>
      </c>
    </row>
    <row r="42" spans="1:16" ht="55.2" customHeight="1" x14ac:dyDescent="0.25">
      <c r="A42" s="89" t="s">
        <v>85</v>
      </c>
      <c r="B42" s="214"/>
      <c r="C42" s="268" t="s">
        <v>14</v>
      </c>
      <c r="D42" s="91"/>
      <c r="E42" s="215" t="str">
        <f t="shared" si="0"/>
        <v/>
      </c>
      <c r="F42" s="131"/>
      <c r="G42" s="170"/>
      <c r="H42" s="171"/>
      <c r="I42" s="216"/>
      <c r="J42" s="217"/>
      <c r="K42" s="218"/>
      <c r="L42" s="87">
        <f t="shared" si="1"/>
        <v>0</v>
      </c>
      <c r="M42" s="46"/>
      <c r="P42" s="200">
        <f t="shared" si="2"/>
        <v>0</v>
      </c>
    </row>
    <row r="43" spans="1:16" ht="55.2" customHeight="1" x14ac:dyDescent="0.25">
      <c r="A43" s="89" t="s">
        <v>85</v>
      </c>
      <c r="B43" s="214"/>
      <c r="C43" s="268" t="s">
        <v>14</v>
      </c>
      <c r="D43" s="91"/>
      <c r="E43" s="215" t="str">
        <f t="shared" si="0"/>
        <v/>
      </c>
      <c r="F43" s="131"/>
      <c r="G43" s="170"/>
      <c r="H43" s="171"/>
      <c r="I43" s="216"/>
      <c r="J43" s="217"/>
      <c r="K43" s="218"/>
      <c r="L43" s="87">
        <f t="shared" si="1"/>
        <v>0</v>
      </c>
      <c r="M43" s="46"/>
      <c r="P43" s="200">
        <f t="shared" si="2"/>
        <v>0</v>
      </c>
    </row>
    <row r="44" spans="1:16" ht="55.2" customHeight="1" x14ac:dyDescent="0.25">
      <c r="A44" s="89" t="s">
        <v>85</v>
      </c>
      <c r="B44" s="214"/>
      <c r="C44" s="268" t="s">
        <v>14</v>
      </c>
      <c r="D44" s="91"/>
      <c r="E44" s="215" t="str">
        <f t="shared" si="0"/>
        <v/>
      </c>
      <c r="F44" s="131"/>
      <c r="G44" s="170"/>
      <c r="H44" s="171"/>
      <c r="I44" s="216"/>
      <c r="J44" s="217"/>
      <c r="K44" s="218"/>
      <c r="L44" s="87">
        <f t="shared" si="1"/>
        <v>0</v>
      </c>
      <c r="M44" s="46"/>
      <c r="P44" s="200">
        <f t="shared" si="2"/>
        <v>0</v>
      </c>
    </row>
    <row r="45" spans="1:16" ht="55.2" customHeight="1" x14ac:dyDescent="0.25">
      <c r="A45" s="89" t="s">
        <v>85</v>
      </c>
      <c r="B45" s="214"/>
      <c r="C45" s="268" t="s">
        <v>14</v>
      </c>
      <c r="D45" s="91"/>
      <c r="E45" s="215" t="str">
        <f t="shared" si="0"/>
        <v/>
      </c>
      <c r="F45" s="131"/>
      <c r="G45" s="170"/>
      <c r="H45" s="171"/>
      <c r="I45" s="216"/>
      <c r="J45" s="217"/>
      <c r="K45" s="218"/>
      <c r="L45" s="87">
        <f t="shared" si="1"/>
        <v>0</v>
      </c>
      <c r="M45" s="46"/>
      <c r="P45" s="200">
        <f t="shared" si="2"/>
        <v>0</v>
      </c>
    </row>
    <row r="46" spans="1:16" ht="55.2" customHeight="1" x14ac:dyDescent="0.25">
      <c r="A46" s="89" t="s">
        <v>85</v>
      </c>
      <c r="B46" s="214"/>
      <c r="C46" s="268" t="s">
        <v>14</v>
      </c>
      <c r="D46" s="91"/>
      <c r="E46" s="215" t="str">
        <f t="shared" si="0"/>
        <v/>
      </c>
      <c r="F46" s="131"/>
      <c r="G46" s="170"/>
      <c r="H46" s="171"/>
      <c r="I46" s="216"/>
      <c r="J46" s="217"/>
      <c r="K46" s="218"/>
      <c r="L46" s="87">
        <f t="shared" si="1"/>
        <v>0</v>
      </c>
      <c r="M46" s="46"/>
      <c r="P46" s="200">
        <f t="shared" si="2"/>
        <v>0</v>
      </c>
    </row>
    <row r="47" spans="1:16" ht="55.2" customHeight="1" x14ac:dyDescent="0.25">
      <c r="A47" s="89" t="s">
        <v>85</v>
      </c>
      <c r="B47" s="214"/>
      <c r="C47" s="268" t="s">
        <v>14</v>
      </c>
      <c r="D47" s="91"/>
      <c r="E47" s="215" t="str">
        <f t="shared" si="0"/>
        <v/>
      </c>
      <c r="F47" s="131"/>
      <c r="G47" s="170"/>
      <c r="H47" s="171"/>
      <c r="I47" s="216"/>
      <c r="J47" s="217"/>
      <c r="K47" s="218"/>
      <c r="L47" s="87">
        <f t="shared" si="1"/>
        <v>0</v>
      </c>
      <c r="M47" s="46"/>
      <c r="P47" s="200">
        <f t="shared" si="2"/>
        <v>0</v>
      </c>
    </row>
    <row r="48" spans="1:16" ht="55.2" customHeight="1" x14ac:dyDescent="0.25">
      <c r="A48" s="89" t="s">
        <v>85</v>
      </c>
      <c r="B48" s="214"/>
      <c r="C48" s="268" t="s">
        <v>14</v>
      </c>
      <c r="D48" s="91"/>
      <c r="E48" s="215" t="str">
        <f t="shared" si="0"/>
        <v/>
      </c>
      <c r="F48" s="131"/>
      <c r="G48" s="170"/>
      <c r="H48" s="171"/>
      <c r="I48" s="216"/>
      <c r="J48" s="217"/>
      <c r="K48" s="218"/>
      <c r="L48" s="87">
        <f t="shared" si="1"/>
        <v>0</v>
      </c>
      <c r="M48" s="46"/>
      <c r="P48" s="200">
        <f t="shared" si="2"/>
        <v>0</v>
      </c>
    </row>
    <row r="49" spans="1:16" ht="55.2" customHeight="1" x14ac:dyDescent="0.25">
      <c r="A49" s="89" t="s">
        <v>85</v>
      </c>
      <c r="B49" s="214"/>
      <c r="C49" s="268" t="s">
        <v>14</v>
      </c>
      <c r="D49" s="91"/>
      <c r="E49" s="215" t="str">
        <f t="shared" si="0"/>
        <v/>
      </c>
      <c r="F49" s="131"/>
      <c r="G49" s="170"/>
      <c r="H49" s="171"/>
      <c r="I49" s="216"/>
      <c r="J49" s="217"/>
      <c r="K49" s="218"/>
      <c r="L49" s="87">
        <f t="shared" si="1"/>
        <v>0</v>
      </c>
      <c r="M49" s="46"/>
      <c r="P49" s="200">
        <f t="shared" si="2"/>
        <v>0</v>
      </c>
    </row>
    <row r="50" spans="1:16" ht="55.2" customHeight="1" x14ac:dyDescent="0.25">
      <c r="A50" s="89" t="s">
        <v>85</v>
      </c>
      <c r="B50" s="214"/>
      <c r="C50" s="268" t="s">
        <v>14</v>
      </c>
      <c r="D50" s="91"/>
      <c r="E50" s="215" t="str">
        <f t="shared" si="0"/>
        <v/>
      </c>
      <c r="F50" s="131"/>
      <c r="G50" s="170"/>
      <c r="H50" s="171"/>
      <c r="I50" s="216"/>
      <c r="J50" s="217"/>
      <c r="K50" s="218"/>
      <c r="L50" s="87">
        <f t="shared" si="1"/>
        <v>0</v>
      </c>
      <c r="M50" s="46"/>
      <c r="P50" s="200">
        <f t="shared" si="2"/>
        <v>0</v>
      </c>
    </row>
    <row r="51" spans="1:16" ht="55.2" customHeight="1" x14ac:dyDescent="0.25">
      <c r="A51" s="89" t="s">
        <v>85</v>
      </c>
      <c r="B51" s="214"/>
      <c r="C51" s="268" t="s">
        <v>14</v>
      </c>
      <c r="D51" s="91"/>
      <c r="E51" s="215" t="str">
        <f t="shared" ref="E51:E82" si="3">IF(D51="","",VLOOKUP(D51,$T$112:$U$116,2))</f>
        <v/>
      </c>
      <c r="F51" s="131"/>
      <c r="G51" s="170"/>
      <c r="H51" s="171"/>
      <c r="I51" s="216"/>
      <c r="J51" s="217"/>
      <c r="K51" s="218"/>
      <c r="L51" s="87">
        <f t="shared" si="1"/>
        <v>0</v>
      </c>
      <c r="M51" s="46"/>
      <c r="P51" s="200">
        <f t="shared" si="2"/>
        <v>0</v>
      </c>
    </row>
    <row r="52" spans="1:16" ht="55.2" customHeight="1" x14ac:dyDescent="0.25">
      <c r="A52" s="89" t="s">
        <v>85</v>
      </c>
      <c r="B52" s="214"/>
      <c r="C52" s="268" t="s">
        <v>14</v>
      </c>
      <c r="D52" s="91"/>
      <c r="E52" s="215" t="str">
        <f t="shared" si="3"/>
        <v/>
      </c>
      <c r="F52" s="131"/>
      <c r="G52" s="170"/>
      <c r="H52" s="171"/>
      <c r="I52" s="216"/>
      <c r="J52" s="217"/>
      <c r="K52" s="218"/>
      <c r="L52" s="87">
        <f t="shared" si="1"/>
        <v>0</v>
      </c>
      <c r="M52" s="46"/>
      <c r="P52" s="200">
        <f t="shared" si="2"/>
        <v>0</v>
      </c>
    </row>
    <row r="53" spans="1:16" ht="55.2" customHeight="1" x14ac:dyDescent="0.25">
      <c r="A53" s="89" t="s">
        <v>85</v>
      </c>
      <c r="B53" s="214"/>
      <c r="C53" s="268" t="s">
        <v>14</v>
      </c>
      <c r="D53" s="91"/>
      <c r="E53" s="215" t="str">
        <f t="shared" si="3"/>
        <v/>
      </c>
      <c r="F53" s="131"/>
      <c r="G53" s="170"/>
      <c r="H53" s="171"/>
      <c r="I53" s="216"/>
      <c r="J53" s="217"/>
      <c r="K53" s="218"/>
      <c r="L53" s="87">
        <f t="shared" si="1"/>
        <v>0</v>
      </c>
      <c r="M53" s="46"/>
      <c r="P53" s="200">
        <f t="shared" si="2"/>
        <v>0</v>
      </c>
    </row>
    <row r="54" spans="1:16" ht="55.2" customHeight="1" x14ac:dyDescent="0.25">
      <c r="A54" s="89" t="s">
        <v>85</v>
      </c>
      <c r="B54" s="214"/>
      <c r="C54" s="268" t="s">
        <v>14</v>
      </c>
      <c r="D54" s="91"/>
      <c r="E54" s="215" t="str">
        <f t="shared" si="3"/>
        <v/>
      </c>
      <c r="F54" s="131"/>
      <c r="G54" s="170"/>
      <c r="H54" s="171"/>
      <c r="I54" s="216"/>
      <c r="J54" s="217"/>
      <c r="K54" s="218"/>
      <c r="L54" s="87">
        <f t="shared" si="1"/>
        <v>0</v>
      </c>
      <c r="M54" s="46"/>
      <c r="P54" s="200">
        <f t="shared" si="2"/>
        <v>0</v>
      </c>
    </row>
    <row r="55" spans="1:16" ht="55.2" customHeight="1" x14ac:dyDescent="0.25">
      <c r="A55" s="89" t="s">
        <v>85</v>
      </c>
      <c r="B55" s="214"/>
      <c r="C55" s="268" t="s">
        <v>14</v>
      </c>
      <c r="D55" s="91"/>
      <c r="E55" s="215" t="str">
        <f t="shared" si="3"/>
        <v/>
      </c>
      <c r="F55" s="131"/>
      <c r="G55" s="170"/>
      <c r="H55" s="171"/>
      <c r="I55" s="216"/>
      <c r="J55" s="217"/>
      <c r="K55" s="218"/>
      <c r="L55" s="87">
        <f t="shared" si="1"/>
        <v>0</v>
      </c>
      <c r="M55" s="46"/>
      <c r="P55" s="200">
        <f t="shared" si="2"/>
        <v>0</v>
      </c>
    </row>
    <row r="56" spans="1:16" ht="55.2" customHeight="1" x14ac:dyDescent="0.25">
      <c r="A56" s="89" t="s">
        <v>85</v>
      </c>
      <c r="B56" s="214"/>
      <c r="C56" s="268" t="s">
        <v>14</v>
      </c>
      <c r="D56" s="91"/>
      <c r="E56" s="215" t="str">
        <f t="shared" si="3"/>
        <v/>
      </c>
      <c r="F56" s="131"/>
      <c r="G56" s="170"/>
      <c r="H56" s="171"/>
      <c r="I56" s="216"/>
      <c r="J56" s="217"/>
      <c r="K56" s="218"/>
      <c r="L56" s="87">
        <f t="shared" si="1"/>
        <v>0</v>
      </c>
      <c r="M56" s="46"/>
      <c r="P56" s="200">
        <f t="shared" si="2"/>
        <v>0</v>
      </c>
    </row>
    <row r="57" spans="1:16" ht="55.2" customHeight="1" x14ac:dyDescent="0.25">
      <c r="A57" s="89" t="s">
        <v>85</v>
      </c>
      <c r="B57" s="214"/>
      <c r="C57" s="268" t="s">
        <v>14</v>
      </c>
      <c r="D57" s="91"/>
      <c r="E57" s="215" t="str">
        <f t="shared" si="3"/>
        <v/>
      </c>
      <c r="F57" s="131"/>
      <c r="G57" s="170"/>
      <c r="H57" s="171"/>
      <c r="I57" s="216"/>
      <c r="J57" s="217"/>
      <c r="K57" s="218"/>
      <c r="L57" s="87">
        <f t="shared" si="1"/>
        <v>0</v>
      </c>
      <c r="M57" s="46"/>
      <c r="P57" s="200">
        <f t="shared" si="2"/>
        <v>0</v>
      </c>
    </row>
    <row r="58" spans="1:16" ht="55.2" customHeight="1" x14ac:dyDescent="0.25">
      <c r="A58" s="89" t="s">
        <v>85</v>
      </c>
      <c r="B58" s="214"/>
      <c r="C58" s="268" t="s">
        <v>14</v>
      </c>
      <c r="D58" s="91"/>
      <c r="E58" s="215" t="str">
        <f t="shared" si="3"/>
        <v/>
      </c>
      <c r="F58" s="131"/>
      <c r="G58" s="170"/>
      <c r="H58" s="171"/>
      <c r="I58" s="216"/>
      <c r="J58" s="217"/>
      <c r="K58" s="218"/>
      <c r="L58" s="87">
        <f t="shared" si="1"/>
        <v>0</v>
      </c>
      <c r="M58" s="46"/>
      <c r="P58" s="200">
        <f t="shared" si="2"/>
        <v>0</v>
      </c>
    </row>
    <row r="59" spans="1:16" ht="55.2" customHeight="1" x14ac:dyDescent="0.25">
      <c r="A59" s="89" t="s">
        <v>85</v>
      </c>
      <c r="B59" s="214"/>
      <c r="C59" s="268" t="s">
        <v>14</v>
      </c>
      <c r="D59" s="91"/>
      <c r="E59" s="215" t="str">
        <f t="shared" si="3"/>
        <v/>
      </c>
      <c r="F59" s="131"/>
      <c r="G59" s="170"/>
      <c r="H59" s="171"/>
      <c r="I59" s="216"/>
      <c r="J59" s="217"/>
      <c r="K59" s="218"/>
      <c r="L59" s="87">
        <f t="shared" si="1"/>
        <v>0</v>
      </c>
      <c r="M59" s="46"/>
      <c r="P59" s="200">
        <f t="shared" si="2"/>
        <v>0</v>
      </c>
    </row>
    <row r="60" spans="1:16" ht="55.2" customHeight="1" x14ac:dyDescent="0.25">
      <c r="A60" s="89" t="s">
        <v>85</v>
      </c>
      <c r="B60" s="214"/>
      <c r="C60" s="268" t="s">
        <v>14</v>
      </c>
      <c r="D60" s="91"/>
      <c r="E60" s="215" t="str">
        <f t="shared" si="3"/>
        <v/>
      </c>
      <c r="F60" s="131"/>
      <c r="G60" s="170"/>
      <c r="H60" s="171"/>
      <c r="I60" s="216"/>
      <c r="J60" s="217"/>
      <c r="K60" s="218"/>
      <c r="L60" s="87">
        <f t="shared" si="1"/>
        <v>0</v>
      </c>
      <c r="M60" s="46"/>
      <c r="P60" s="200">
        <f t="shared" si="2"/>
        <v>0</v>
      </c>
    </row>
    <row r="61" spans="1:16" ht="55.2" customHeight="1" x14ac:dyDescent="0.25">
      <c r="A61" s="89" t="s">
        <v>85</v>
      </c>
      <c r="B61" s="214"/>
      <c r="C61" s="268" t="s">
        <v>14</v>
      </c>
      <c r="D61" s="91"/>
      <c r="E61" s="215" t="str">
        <f t="shared" si="3"/>
        <v/>
      </c>
      <c r="F61" s="131"/>
      <c r="G61" s="170"/>
      <c r="H61" s="171"/>
      <c r="I61" s="216"/>
      <c r="J61" s="217"/>
      <c r="K61" s="218"/>
      <c r="L61" s="87">
        <f t="shared" si="1"/>
        <v>0</v>
      </c>
      <c r="M61" s="46"/>
      <c r="P61" s="200">
        <f t="shared" si="2"/>
        <v>0</v>
      </c>
    </row>
    <row r="62" spans="1:16" ht="55.2" customHeight="1" x14ac:dyDescent="0.25">
      <c r="A62" s="89" t="s">
        <v>85</v>
      </c>
      <c r="B62" s="214"/>
      <c r="C62" s="268" t="s">
        <v>14</v>
      </c>
      <c r="D62" s="91"/>
      <c r="E62" s="215" t="str">
        <f t="shared" si="3"/>
        <v/>
      </c>
      <c r="F62" s="131"/>
      <c r="G62" s="170"/>
      <c r="H62" s="171"/>
      <c r="I62" s="216"/>
      <c r="J62" s="217"/>
      <c r="K62" s="218"/>
      <c r="L62" s="87">
        <f t="shared" si="1"/>
        <v>0</v>
      </c>
      <c r="M62" s="46"/>
      <c r="P62" s="200">
        <f t="shared" si="2"/>
        <v>0</v>
      </c>
    </row>
    <row r="63" spans="1:16" ht="55.2" customHeight="1" x14ac:dyDescent="0.25">
      <c r="A63" s="89" t="s">
        <v>85</v>
      </c>
      <c r="B63" s="214"/>
      <c r="C63" s="268" t="s">
        <v>14</v>
      </c>
      <c r="D63" s="91"/>
      <c r="E63" s="215" t="str">
        <f t="shared" si="3"/>
        <v/>
      </c>
      <c r="F63" s="131"/>
      <c r="G63" s="170"/>
      <c r="H63" s="171"/>
      <c r="I63" s="216"/>
      <c r="J63" s="217"/>
      <c r="K63" s="218"/>
      <c r="L63" s="87">
        <f t="shared" si="1"/>
        <v>0</v>
      </c>
      <c r="M63" s="46"/>
      <c r="P63" s="200">
        <f t="shared" si="2"/>
        <v>0</v>
      </c>
    </row>
    <row r="64" spans="1:16" ht="55.2" customHeight="1" x14ac:dyDescent="0.25">
      <c r="A64" s="89" t="s">
        <v>85</v>
      </c>
      <c r="B64" s="214"/>
      <c r="C64" s="268" t="s">
        <v>14</v>
      </c>
      <c r="D64" s="91"/>
      <c r="E64" s="215" t="str">
        <f t="shared" si="3"/>
        <v/>
      </c>
      <c r="F64" s="131"/>
      <c r="G64" s="170"/>
      <c r="H64" s="171"/>
      <c r="I64" s="216"/>
      <c r="J64" s="217"/>
      <c r="K64" s="218"/>
      <c r="L64" s="87">
        <f t="shared" si="1"/>
        <v>0</v>
      </c>
      <c r="M64" s="46"/>
      <c r="P64" s="200">
        <f t="shared" si="2"/>
        <v>0</v>
      </c>
    </row>
    <row r="65" spans="1:16" ht="55.2" customHeight="1" x14ac:dyDescent="0.25">
      <c r="A65" s="89" t="s">
        <v>85</v>
      </c>
      <c r="B65" s="214"/>
      <c r="C65" s="268" t="s">
        <v>14</v>
      </c>
      <c r="D65" s="91"/>
      <c r="E65" s="215" t="str">
        <f t="shared" si="3"/>
        <v/>
      </c>
      <c r="F65" s="131"/>
      <c r="G65" s="170"/>
      <c r="H65" s="171"/>
      <c r="I65" s="216"/>
      <c r="J65" s="217"/>
      <c r="K65" s="218"/>
      <c r="L65" s="87">
        <f t="shared" si="1"/>
        <v>0</v>
      </c>
      <c r="M65" s="46"/>
      <c r="P65" s="200">
        <f t="shared" si="2"/>
        <v>0</v>
      </c>
    </row>
    <row r="66" spans="1:16" ht="55.2" customHeight="1" x14ac:dyDescent="0.25">
      <c r="A66" s="89" t="s">
        <v>85</v>
      </c>
      <c r="B66" s="214"/>
      <c r="C66" s="268" t="s">
        <v>14</v>
      </c>
      <c r="D66" s="91"/>
      <c r="E66" s="215" t="str">
        <f t="shared" si="3"/>
        <v/>
      </c>
      <c r="F66" s="131"/>
      <c r="G66" s="170"/>
      <c r="H66" s="171"/>
      <c r="I66" s="216"/>
      <c r="J66" s="217"/>
      <c r="K66" s="218"/>
      <c r="L66" s="87">
        <f t="shared" si="1"/>
        <v>0</v>
      </c>
      <c r="M66" s="46"/>
      <c r="P66" s="200">
        <f t="shared" si="2"/>
        <v>0</v>
      </c>
    </row>
    <row r="67" spans="1:16" ht="55.2" customHeight="1" x14ac:dyDescent="0.25">
      <c r="A67" s="89" t="s">
        <v>85</v>
      </c>
      <c r="B67" s="214"/>
      <c r="C67" s="268" t="s">
        <v>14</v>
      </c>
      <c r="D67" s="91"/>
      <c r="E67" s="215" t="str">
        <f t="shared" si="3"/>
        <v/>
      </c>
      <c r="F67" s="131"/>
      <c r="G67" s="170"/>
      <c r="H67" s="171"/>
      <c r="I67" s="216"/>
      <c r="J67" s="217"/>
      <c r="K67" s="218"/>
      <c r="L67" s="87">
        <f t="shared" si="1"/>
        <v>0</v>
      </c>
      <c r="M67" s="46"/>
      <c r="P67" s="200">
        <f t="shared" si="2"/>
        <v>0</v>
      </c>
    </row>
    <row r="68" spans="1:16" ht="55.2" customHeight="1" x14ac:dyDescent="0.25">
      <c r="A68" s="89" t="s">
        <v>85</v>
      </c>
      <c r="B68" s="214"/>
      <c r="C68" s="268" t="s">
        <v>14</v>
      </c>
      <c r="D68" s="91"/>
      <c r="E68" s="215" t="str">
        <f t="shared" si="3"/>
        <v/>
      </c>
      <c r="F68" s="131"/>
      <c r="G68" s="170"/>
      <c r="H68" s="171"/>
      <c r="I68" s="216"/>
      <c r="J68" s="217"/>
      <c r="K68" s="218"/>
      <c r="L68" s="87">
        <f t="shared" si="1"/>
        <v>0</v>
      </c>
      <c r="M68" s="46"/>
      <c r="P68" s="200">
        <f t="shared" si="2"/>
        <v>0</v>
      </c>
    </row>
    <row r="69" spans="1:16" ht="55.2" customHeight="1" x14ac:dyDescent="0.25">
      <c r="A69" s="89" t="s">
        <v>85</v>
      </c>
      <c r="B69" s="214"/>
      <c r="C69" s="268" t="s">
        <v>14</v>
      </c>
      <c r="D69" s="91"/>
      <c r="E69" s="215" t="str">
        <f t="shared" si="3"/>
        <v/>
      </c>
      <c r="F69" s="131"/>
      <c r="G69" s="170"/>
      <c r="H69" s="171"/>
      <c r="I69" s="216"/>
      <c r="J69" s="217"/>
      <c r="K69" s="218"/>
      <c r="L69" s="87">
        <f t="shared" si="1"/>
        <v>0</v>
      </c>
      <c r="M69" s="46"/>
      <c r="P69" s="200">
        <f t="shared" si="2"/>
        <v>0</v>
      </c>
    </row>
    <row r="70" spans="1:16" ht="55.2" customHeight="1" x14ac:dyDescent="0.25">
      <c r="A70" s="89" t="s">
        <v>85</v>
      </c>
      <c r="B70" s="214"/>
      <c r="C70" s="268" t="s">
        <v>14</v>
      </c>
      <c r="D70" s="91"/>
      <c r="E70" s="215" t="str">
        <f t="shared" si="3"/>
        <v/>
      </c>
      <c r="F70" s="131"/>
      <c r="G70" s="170"/>
      <c r="H70" s="171"/>
      <c r="I70" s="216"/>
      <c r="J70" s="217"/>
      <c r="K70" s="218"/>
      <c r="L70" s="87">
        <f t="shared" si="1"/>
        <v>0</v>
      </c>
      <c r="M70" s="46"/>
      <c r="P70" s="200">
        <f t="shared" si="2"/>
        <v>0</v>
      </c>
    </row>
    <row r="71" spans="1:16" ht="55.2" customHeight="1" x14ac:dyDescent="0.25">
      <c r="A71" s="89" t="s">
        <v>85</v>
      </c>
      <c r="B71" s="214"/>
      <c r="C71" s="268" t="s">
        <v>14</v>
      </c>
      <c r="D71" s="91"/>
      <c r="E71" s="215" t="str">
        <f t="shared" si="3"/>
        <v/>
      </c>
      <c r="F71" s="131"/>
      <c r="G71" s="170"/>
      <c r="H71" s="171"/>
      <c r="I71" s="216"/>
      <c r="J71" s="217"/>
      <c r="K71" s="218"/>
      <c r="L71" s="87">
        <f t="shared" si="1"/>
        <v>0</v>
      </c>
      <c r="M71" s="46"/>
      <c r="P71" s="200">
        <f t="shared" si="2"/>
        <v>0</v>
      </c>
    </row>
    <row r="72" spans="1:16" ht="55.2" customHeight="1" x14ac:dyDescent="0.25">
      <c r="A72" s="89" t="s">
        <v>85</v>
      </c>
      <c r="B72" s="214"/>
      <c r="C72" s="268" t="s">
        <v>14</v>
      </c>
      <c r="D72" s="91"/>
      <c r="E72" s="215" t="str">
        <f t="shared" si="3"/>
        <v/>
      </c>
      <c r="F72" s="131"/>
      <c r="G72" s="170"/>
      <c r="H72" s="171"/>
      <c r="I72" s="216"/>
      <c r="J72" s="217"/>
      <c r="K72" s="218"/>
      <c r="L72" s="87">
        <f t="shared" si="1"/>
        <v>0</v>
      </c>
      <c r="M72" s="46"/>
      <c r="P72" s="200">
        <f t="shared" si="2"/>
        <v>0</v>
      </c>
    </row>
    <row r="73" spans="1:16" ht="55.2" customHeight="1" x14ac:dyDescent="0.25">
      <c r="A73" s="89" t="s">
        <v>85</v>
      </c>
      <c r="B73" s="214"/>
      <c r="C73" s="268" t="s">
        <v>14</v>
      </c>
      <c r="D73" s="91"/>
      <c r="E73" s="215" t="str">
        <f t="shared" si="3"/>
        <v/>
      </c>
      <c r="F73" s="131"/>
      <c r="G73" s="170"/>
      <c r="H73" s="171"/>
      <c r="I73" s="216"/>
      <c r="J73" s="217"/>
      <c r="K73" s="218"/>
      <c r="L73" s="87">
        <f t="shared" si="1"/>
        <v>0</v>
      </c>
      <c r="M73" s="46"/>
      <c r="P73" s="200">
        <f t="shared" si="2"/>
        <v>0</v>
      </c>
    </row>
    <row r="74" spans="1:16" ht="55.2" customHeight="1" x14ac:dyDescent="0.25">
      <c r="A74" s="89" t="s">
        <v>85</v>
      </c>
      <c r="B74" s="214"/>
      <c r="C74" s="268" t="s">
        <v>14</v>
      </c>
      <c r="D74" s="91"/>
      <c r="E74" s="215" t="str">
        <f t="shared" si="3"/>
        <v/>
      </c>
      <c r="F74" s="131"/>
      <c r="G74" s="170"/>
      <c r="H74" s="171"/>
      <c r="I74" s="216"/>
      <c r="J74" s="217"/>
      <c r="K74" s="218"/>
      <c r="L74" s="87">
        <f t="shared" si="1"/>
        <v>0</v>
      </c>
      <c r="M74" s="46"/>
      <c r="P74" s="200">
        <f t="shared" si="2"/>
        <v>0</v>
      </c>
    </row>
    <row r="75" spans="1:16" ht="55.2" customHeight="1" x14ac:dyDescent="0.25">
      <c r="A75" s="89" t="s">
        <v>85</v>
      </c>
      <c r="B75" s="214"/>
      <c r="C75" s="268" t="s">
        <v>14</v>
      </c>
      <c r="D75" s="91"/>
      <c r="E75" s="215" t="str">
        <f t="shared" si="3"/>
        <v/>
      </c>
      <c r="F75" s="131"/>
      <c r="G75" s="170"/>
      <c r="H75" s="171"/>
      <c r="I75" s="216"/>
      <c r="J75" s="217"/>
      <c r="K75" s="218"/>
      <c r="L75" s="87">
        <f t="shared" si="1"/>
        <v>0</v>
      </c>
      <c r="M75" s="46"/>
      <c r="P75" s="200">
        <f t="shared" si="2"/>
        <v>0</v>
      </c>
    </row>
    <row r="76" spans="1:16" ht="55.2" customHeight="1" x14ac:dyDescent="0.25">
      <c r="A76" s="89" t="s">
        <v>85</v>
      </c>
      <c r="B76" s="214"/>
      <c r="C76" s="268" t="s">
        <v>14</v>
      </c>
      <c r="D76" s="91"/>
      <c r="E76" s="215" t="str">
        <f t="shared" si="3"/>
        <v/>
      </c>
      <c r="F76" s="131"/>
      <c r="G76" s="170"/>
      <c r="H76" s="171"/>
      <c r="I76" s="216"/>
      <c r="J76" s="217"/>
      <c r="K76" s="218"/>
      <c r="L76" s="87">
        <f t="shared" si="1"/>
        <v>0</v>
      </c>
      <c r="M76" s="46"/>
      <c r="P76" s="200">
        <f t="shared" si="2"/>
        <v>0</v>
      </c>
    </row>
    <row r="77" spans="1:16" ht="55.2" customHeight="1" x14ac:dyDescent="0.25">
      <c r="A77" s="89" t="s">
        <v>85</v>
      </c>
      <c r="B77" s="214"/>
      <c r="C77" s="268" t="s">
        <v>14</v>
      </c>
      <c r="D77" s="91"/>
      <c r="E77" s="215" t="str">
        <f t="shared" si="3"/>
        <v/>
      </c>
      <c r="F77" s="131"/>
      <c r="G77" s="170"/>
      <c r="H77" s="171"/>
      <c r="I77" s="216"/>
      <c r="J77" s="217"/>
      <c r="K77" s="218"/>
      <c r="L77" s="87">
        <f t="shared" si="1"/>
        <v>0</v>
      </c>
      <c r="M77" s="46"/>
      <c r="P77" s="200">
        <f t="shared" si="2"/>
        <v>0</v>
      </c>
    </row>
    <row r="78" spans="1:16" ht="55.2" customHeight="1" x14ac:dyDescent="0.25">
      <c r="A78" s="89" t="s">
        <v>85</v>
      </c>
      <c r="B78" s="214"/>
      <c r="C78" s="268" t="s">
        <v>14</v>
      </c>
      <c r="D78" s="91"/>
      <c r="E78" s="215" t="str">
        <f t="shared" si="3"/>
        <v/>
      </c>
      <c r="F78" s="131"/>
      <c r="G78" s="170"/>
      <c r="H78" s="171"/>
      <c r="I78" s="216"/>
      <c r="J78" s="217"/>
      <c r="K78" s="218"/>
      <c r="L78" s="87">
        <f t="shared" si="1"/>
        <v>0</v>
      </c>
      <c r="M78" s="46"/>
      <c r="P78" s="200">
        <f t="shared" si="2"/>
        <v>0</v>
      </c>
    </row>
    <row r="79" spans="1:16" ht="55.2" customHeight="1" x14ac:dyDescent="0.25">
      <c r="A79" s="89" t="s">
        <v>85</v>
      </c>
      <c r="B79" s="214"/>
      <c r="C79" s="268" t="s">
        <v>14</v>
      </c>
      <c r="D79" s="91"/>
      <c r="E79" s="215" t="str">
        <f t="shared" si="3"/>
        <v/>
      </c>
      <c r="F79" s="131"/>
      <c r="G79" s="170"/>
      <c r="H79" s="171"/>
      <c r="I79" s="216"/>
      <c r="J79" s="217"/>
      <c r="K79" s="218"/>
      <c r="L79" s="87">
        <f t="shared" si="1"/>
        <v>0</v>
      </c>
      <c r="M79" s="46"/>
      <c r="P79" s="200">
        <f t="shared" si="2"/>
        <v>0</v>
      </c>
    </row>
    <row r="80" spans="1:16" ht="55.2" customHeight="1" x14ac:dyDescent="0.25">
      <c r="A80" s="89" t="s">
        <v>85</v>
      </c>
      <c r="B80" s="214"/>
      <c r="C80" s="268" t="s">
        <v>14</v>
      </c>
      <c r="D80" s="91"/>
      <c r="E80" s="215" t="str">
        <f t="shared" si="3"/>
        <v/>
      </c>
      <c r="F80" s="131"/>
      <c r="G80" s="170"/>
      <c r="H80" s="171"/>
      <c r="I80" s="216"/>
      <c r="J80" s="217"/>
      <c r="K80" s="218"/>
      <c r="L80" s="87">
        <f t="shared" si="1"/>
        <v>0</v>
      </c>
      <c r="M80" s="46"/>
      <c r="P80" s="200">
        <f t="shared" si="2"/>
        <v>0</v>
      </c>
    </row>
    <row r="81" spans="1:16" ht="55.2" customHeight="1" x14ac:dyDescent="0.25">
      <c r="A81" s="89" t="s">
        <v>85</v>
      </c>
      <c r="B81" s="214"/>
      <c r="C81" s="268" t="s">
        <v>14</v>
      </c>
      <c r="D81" s="91"/>
      <c r="E81" s="215" t="str">
        <f t="shared" si="3"/>
        <v/>
      </c>
      <c r="F81" s="131"/>
      <c r="G81" s="170"/>
      <c r="H81" s="171"/>
      <c r="I81" s="216"/>
      <c r="J81" s="217"/>
      <c r="K81" s="218"/>
      <c r="L81" s="87">
        <f t="shared" si="1"/>
        <v>0</v>
      </c>
      <c r="M81" s="46"/>
      <c r="P81" s="200">
        <f t="shared" si="2"/>
        <v>0</v>
      </c>
    </row>
    <row r="82" spans="1:16" ht="55.2" customHeight="1" x14ac:dyDescent="0.25">
      <c r="A82" s="89" t="s">
        <v>85</v>
      </c>
      <c r="B82" s="214"/>
      <c r="C82" s="268" t="s">
        <v>14</v>
      </c>
      <c r="D82" s="91"/>
      <c r="E82" s="215" t="str">
        <f t="shared" si="3"/>
        <v/>
      </c>
      <c r="F82" s="131"/>
      <c r="G82" s="170"/>
      <c r="H82" s="171"/>
      <c r="I82" s="216"/>
      <c r="J82" s="217"/>
      <c r="K82" s="218"/>
      <c r="L82" s="87">
        <f t="shared" si="1"/>
        <v>0</v>
      </c>
      <c r="M82" s="46"/>
      <c r="P82" s="200">
        <f t="shared" si="2"/>
        <v>0</v>
      </c>
    </row>
    <row r="83" spans="1:16" ht="55.2" customHeight="1" x14ac:dyDescent="0.25">
      <c r="A83" s="89" t="s">
        <v>85</v>
      </c>
      <c r="B83" s="214"/>
      <c r="C83" s="268" t="s">
        <v>14</v>
      </c>
      <c r="D83" s="91"/>
      <c r="E83" s="215" t="str">
        <f t="shared" ref="E83:E100" si="4">IF(D83="","",VLOOKUP(D83,$T$112:$U$116,2))</f>
        <v/>
      </c>
      <c r="F83" s="131"/>
      <c r="G83" s="170"/>
      <c r="H83" s="171"/>
      <c r="I83" s="216"/>
      <c r="J83" s="217"/>
      <c r="K83" s="218"/>
      <c r="L83" s="87">
        <f t="shared" ref="L83:L100" si="5">IF(D83="",0,IF(OR(D83=$O$1,D83=$O$2),I83*J83*K83,I83*J83))</f>
        <v>0</v>
      </c>
      <c r="M83" s="46"/>
      <c r="P83" s="200">
        <f t="shared" ref="P83:P100" si="6">I83*K83</f>
        <v>0</v>
      </c>
    </row>
    <row r="84" spans="1:16" ht="55.2" customHeight="1" x14ac:dyDescent="0.25">
      <c r="A84" s="89" t="s">
        <v>85</v>
      </c>
      <c r="B84" s="214"/>
      <c r="C84" s="268" t="s">
        <v>14</v>
      </c>
      <c r="D84" s="91"/>
      <c r="E84" s="215" t="str">
        <f t="shared" si="4"/>
        <v/>
      </c>
      <c r="F84" s="131"/>
      <c r="G84" s="170"/>
      <c r="H84" s="171"/>
      <c r="I84" s="216"/>
      <c r="J84" s="217"/>
      <c r="K84" s="218"/>
      <c r="L84" s="87">
        <f t="shared" si="5"/>
        <v>0</v>
      </c>
      <c r="M84" s="46"/>
      <c r="P84" s="200">
        <f t="shared" si="6"/>
        <v>0</v>
      </c>
    </row>
    <row r="85" spans="1:16" ht="55.2" customHeight="1" x14ac:dyDescent="0.25">
      <c r="A85" s="89" t="s">
        <v>85</v>
      </c>
      <c r="B85" s="214"/>
      <c r="C85" s="268" t="s">
        <v>14</v>
      </c>
      <c r="D85" s="91"/>
      <c r="E85" s="215" t="str">
        <f t="shared" si="4"/>
        <v/>
      </c>
      <c r="F85" s="131"/>
      <c r="G85" s="170"/>
      <c r="H85" s="171"/>
      <c r="I85" s="216"/>
      <c r="J85" s="217"/>
      <c r="K85" s="218"/>
      <c r="L85" s="87">
        <f t="shared" si="5"/>
        <v>0</v>
      </c>
      <c r="M85" s="46"/>
      <c r="P85" s="200">
        <f t="shared" si="6"/>
        <v>0</v>
      </c>
    </row>
    <row r="86" spans="1:16" ht="55.2" customHeight="1" x14ac:dyDescent="0.25">
      <c r="A86" s="89" t="s">
        <v>85</v>
      </c>
      <c r="B86" s="214"/>
      <c r="C86" s="268" t="s">
        <v>14</v>
      </c>
      <c r="D86" s="91"/>
      <c r="E86" s="215" t="str">
        <f t="shared" si="4"/>
        <v/>
      </c>
      <c r="F86" s="131"/>
      <c r="G86" s="170"/>
      <c r="H86" s="171"/>
      <c r="I86" s="216"/>
      <c r="J86" s="217"/>
      <c r="K86" s="218"/>
      <c r="L86" s="87">
        <f t="shared" si="5"/>
        <v>0</v>
      </c>
      <c r="M86" s="46"/>
      <c r="P86" s="200">
        <f t="shared" si="6"/>
        <v>0</v>
      </c>
    </row>
    <row r="87" spans="1:16" ht="55.2" customHeight="1" x14ac:dyDescent="0.25">
      <c r="A87" s="89" t="s">
        <v>85</v>
      </c>
      <c r="B87" s="214"/>
      <c r="C87" s="268" t="s">
        <v>14</v>
      </c>
      <c r="D87" s="91"/>
      <c r="E87" s="215" t="str">
        <f t="shared" si="4"/>
        <v/>
      </c>
      <c r="F87" s="131"/>
      <c r="G87" s="170"/>
      <c r="H87" s="171"/>
      <c r="I87" s="216"/>
      <c r="J87" s="217"/>
      <c r="K87" s="218"/>
      <c r="L87" s="87">
        <f t="shared" si="5"/>
        <v>0</v>
      </c>
      <c r="M87" s="46"/>
      <c r="P87" s="200">
        <f t="shared" si="6"/>
        <v>0</v>
      </c>
    </row>
    <row r="88" spans="1:16" ht="55.2" customHeight="1" x14ac:dyDescent="0.25">
      <c r="A88" s="89" t="s">
        <v>85</v>
      </c>
      <c r="B88" s="214"/>
      <c r="C88" s="268" t="s">
        <v>14</v>
      </c>
      <c r="D88" s="91"/>
      <c r="E88" s="215" t="str">
        <f t="shared" si="4"/>
        <v/>
      </c>
      <c r="F88" s="131"/>
      <c r="G88" s="170"/>
      <c r="H88" s="171"/>
      <c r="I88" s="216"/>
      <c r="J88" s="217"/>
      <c r="K88" s="218"/>
      <c r="L88" s="87">
        <f t="shared" si="5"/>
        <v>0</v>
      </c>
      <c r="M88" s="46"/>
      <c r="P88" s="200">
        <f t="shared" si="6"/>
        <v>0</v>
      </c>
    </row>
    <row r="89" spans="1:16" ht="55.2" customHeight="1" x14ac:dyDescent="0.25">
      <c r="A89" s="89" t="s">
        <v>85</v>
      </c>
      <c r="B89" s="214"/>
      <c r="C89" s="268" t="s">
        <v>14</v>
      </c>
      <c r="D89" s="91"/>
      <c r="E89" s="215" t="str">
        <f t="shared" si="4"/>
        <v/>
      </c>
      <c r="F89" s="131"/>
      <c r="G89" s="170"/>
      <c r="H89" s="171"/>
      <c r="I89" s="216"/>
      <c r="J89" s="217"/>
      <c r="K89" s="218"/>
      <c r="L89" s="87">
        <f t="shared" si="5"/>
        <v>0</v>
      </c>
      <c r="M89" s="46"/>
      <c r="P89" s="200">
        <f t="shared" si="6"/>
        <v>0</v>
      </c>
    </row>
    <row r="90" spans="1:16" ht="55.2" customHeight="1" x14ac:dyDescent="0.25">
      <c r="A90" s="89" t="s">
        <v>85</v>
      </c>
      <c r="B90" s="214"/>
      <c r="C90" s="268" t="s">
        <v>14</v>
      </c>
      <c r="D90" s="91"/>
      <c r="E90" s="215" t="str">
        <f t="shared" si="4"/>
        <v/>
      </c>
      <c r="F90" s="131"/>
      <c r="G90" s="170"/>
      <c r="H90" s="171"/>
      <c r="I90" s="216"/>
      <c r="J90" s="217"/>
      <c r="K90" s="218"/>
      <c r="L90" s="87">
        <f t="shared" si="5"/>
        <v>0</v>
      </c>
      <c r="M90" s="46"/>
      <c r="P90" s="200">
        <f t="shared" si="6"/>
        <v>0</v>
      </c>
    </row>
    <row r="91" spans="1:16" ht="55.2" customHeight="1" x14ac:dyDescent="0.25">
      <c r="A91" s="89" t="s">
        <v>85</v>
      </c>
      <c r="B91" s="214"/>
      <c r="C91" s="268" t="s">
        <v>14</v>
      </c>
      <c r="D91" s="91"/>
      <c r="E91" s="215" t="str">
        <f t="shared" si="4"/>
        <v/>
      </c>
      <c r="F91" s="131"/>
      <c r="G91" s="170"/>
      <c r="H91" s="171"/>
      <c r="I91" s="216"/>
      <c r="J91" s="217"/>
      <c r="K91" s="218"/>
      <c r="L91" s="87">
        <f t="shared" si="5"/>
        <v>0</v>
      </c>
      <c r="M91" s="46"/>
      <c r="P91" s="200">
        <f t="shared" si="6"/>
        <v>0</v>
      </c>
    </row>
    <row r="92" spans="1:16" ht="55.2" customHeight="1" x14ac:dyDescent="0.25">
      <c r="A92" s="89" t="s">
        <v>85</v>
      </c>
      <c r="B92" s="214"/>
      <c r="C92" s="268" t="s">
        <v>14</v>
      </c>
      <c r="D92" s="91"/>
      <c r="E92" s="215" t="str">
        <f t="shared" si="4"/>
        <v/>
      </c>
      <c r="F92" s="131"/>
      <c r="G92" s="170"/>
      <c r="H92" s="171"/>
      <c r="I92" s="216"/>
      <c r="J92" s="217"/>
      <c r="K92" s="218"/>
      <c r="L92" s="87">
        <f t="shared" si="5"/>
        <v>0</v>
      </c>
      <c r="M92" s="46"/>
      <c r="P92" s="200">
        <f t="shared" si="6"/>
        <v>0</v>
      </c>
    </row>
    <row r="93" spans="1:16" ht="55.2" customHeight="1" x14ac:dyDescent="0.25">
      <c r="A93" s="89" t="s">
        <v>85</v>
      </c>
      <c r="B93" s="214"/>
      <c r="C93" s="268" t="s">
        <v>14</v>
      </c>
      <c r="D93" s="91"/>
      <c r="E93" s="215" t="str">
        <f t="shared" si="4"/>
        <v/>
      </c>
      <c r="F93" s="131"/>
      <c r="G93" s="170"/>
      <c r="H93" s="171"/>
      <c r="I93" s="216"/>
      <c r="J93" s="217"/>
      <c r="K93" s="218"/>
      <c r="L93" s="87">
        <f t="shared" si="5"/>
        <v>0</v>
      </c>
      <c r="M93" s="46"/>
      <c r="P93" s="200">
        <f t="shared" si="6"/>
        <v>0</v>
      </c>
    </row>
    <row r="94" spans="1:16" ht="55.2" customHeight="1" x14ac:dyDescent="0.25">
      <c r="A94" s="89" t="s">
        <v>85</v>
      </c>
      <c r="B94" s="214"/>
      <c r="C94" s="268" t="s">
        <v>14</v>
      </c>
      <c r="D94" s="91"/>
      <c r="E94" s="215" t="str">
        <f t="shared" si="4"/>
        <v/>
      </c>
      <c r="F94" s="131"/>
      <c r="G94" s="170"/>
      <c r="H94" s="171"/>
      <c r="I94" s="216"/>
      <c r="J94" s="217"/>
      <c r="K94" s="218"/>
      <c r="L94" s="87">
        <f t="shared" si="5"/>
        <v>0</v>
      </c>
      <c r="M94" s="46"/>
      <c r="P94" s="200">
        <f t="shared" si="6"/>
        <v>0</v>
      </c>
    </row>
    <row r="95" spans="1:16" ht="55.2" customHeight="1" x14ac:dyDescent="0.25">
      <c r="A95" s="89" t="s">
        <v>85</v>
      </c>
      <c r="B95" s="214"/>
      <c r="C95" s="268" t="s">
        <v>14</v>
      </c>
      <c r="D95" s="91"/>
      <c r="E95" s="215" t="str">
        <f t="shared" si="4"/>
        <v/>
      </c>
      <c r="F95" s="131"/>
      <c r="G95" s="170"/>
      <c r="H95" s="171"/>
      <c r="I95" s="216"/>
      <c r="J95" s="217"/>
      <c r="K95" s="218"/>
      <c r="L95" s="87">
        <f t="shared" si="5"/>
        <v>0</v>
      </c>
      <c r="M95" s="46"/>
      <c r="P95" s="200">
        <f t="shared" si="6"/>
        <v>0</v>
      </c>
    </row>
    <row r="96" spans="1:16" ht="55.2" customHeight="1" x14ac:dyDescent="0.25">
      <c r="A96" s="89" t="s">
        <v>85</v>
      </c>
      <c r="B96" s="214"/>
      <c r="C96" s="268" t="s">
        <v>14</v>
      </c>
      <c r="D96" s="91"/>
      <c r="E96" s="215" t="str">
        <f t="shared" si="4"/>
        <v/>
      </c>
      <c r="F96" s="131"/>
      <c r="G96" s="170"/>
      <c r="H96" s="171"/>
      <c r="I96" s="216"/>
      <c r="J96" s="217"/>
      <c r="K96" s="218"/>
      <c r="L96" s="87">
        <f t="shared" si="5"/>
        <v>0</v>
      </c>
      <c r="M96" s="46"/>
      <c r="P96" s="200">
        <f t="shared" si="6"/>
        <v>0</v>
      </c>
    </row>
    <row r="97" spans="1:44" ht="55.2" customHeight="1" x14ac:dyDescent="0.25">
      <c r="A97" s="89" t="s">
        <v>85</v>
      </c>
      <c r="B97" s="214"/>
      <c r="C97" s="268" t="s">
        <v>14</v>
      </c>
      <c r="D97" s="91"/>
      <c r="E97" s="215" t="str">
        <f t="shared" si="4"/>
        <v/>
      </c>
      <c r="F97" s="131"/>
      <c r="G97" s="170"/>
      <c r="H97" s="171"/>
      <c r="I97" s="216"/>
      <c r="J97" s="217"/>
      <c r="K97" s="218"/>
      <c r="L97" s="87">
        <f t="shared" si="5"/>
        <v>0</v>
      </c>
      <c r="M97" s="46"/>
      <c r="P97" s="200">
        <f t="shared" si="6"/>
        <v>0</v>
      </c>
    </row>
    <row r="98" spans="1:44" ht="55.2" customHeight="1" x14ac:dyDescent="0.25">
      <c r="A98" s="89" t="s">
        <v>85</v>
      </c>
      <c r="B98" s="214"/>
      <c r="C98" s="268" t="s">
        <v>14</v>
      </c>
      <c r="D98" s="91"/>
      <c r="E98" s="215" t="str">
        <f t="shared" si="4"/>
        <v/>
      </c>
      <c r="F98" s="131"/>
      <c r="G98" s="170"/>
      <c r="H98" s="171"/>
      <c r="I98" s="216"/>
      <c r="J98" s="217"/>
      <c r="K98" s="218"/>
      <c r="L98" s="87">
        <f t="shared" si="5"/>
        <v>0</v>
      </c>
      <c r="M98" s="46"/>
      <c r="P98" s="200">
        <f t="shared" si="6"/>
        <v>0</v>
      </c>
    </row>
    <row r="99" spans="1:44" ht="55.2" customHeight="1" x14ac:dyDescent="0.25">
      <c r="A99" s="89" t="s">
        <v>85</v>
      </c>
      <c r="B99" s="214"/>
      <c r="C99" s="268" t="s">
        <v>14</v>
      </c>
      <c r="D99" s="91"/>
      <c r="E99" s="215" t="str">
        <f t="shared" si="4"/>
        <v/>
      </c>
      <c r="F99" s="131"/>
      <c r="G99" s="170"/>
      <c r="H99" s="171"/>
      <c r="I99" s="216"/>
      <c r="J99" s="217"/>
      <c r="K99" s="218"/>
      <c r="L99" s="87">
        <f t="shared" si="5"/>
        <v>0</v>
      </c>
      <c r="M99" s="46"/>
      <c r="P99" s="200">
        <f t="shared" si="6"/>
        <v>0</v>
      </c>
    </row>
    <row r="100" spans="1:44" ht="55.2" customHeight="1" x14ac:dyDescent="0.25">
      <c r="A100" s="89" t="s">
        <v>85</v>
      </c>
      <c r="B100" s="214"/>
      <c r="C100" s="268" t="s">
        <v>14</v>
      </c>
      <c r="D100" s="91"/>
      <c r="E100" s="215" t="str">
        <f t="shared" si="4"/>
        <v/>
      </c>
      <c r="F100" s="131"/>
      <c r="G100" s="170"/>
      <c r="H100" s="171"/>
      <c r="I100" s="216"/>
      <c r="J100" s="217"/>
      <c r="K100" s="218"/>
      <c r="L100" s="87">
        <f t="shared" si="5"/>
        <v>0</v>
      </c>
      <c r="M100" s="46"/>
      <c r="P100" s="200">
        <f t="shared" si="6"/>
        <v>0</v>
      </c>
    </row>
    <row r="101" spans="1:44" ht="39.6" hidden="1" x14ac:dyDescent="0.25">
      <c r="A101" s="62"/>
      <c r="B101" s="62"/>
      <c r="C101" s="214"/>
      <c r="D101" s="62"/>
      <c r="E101" s="62"/>
      <c r="F101" s="63"/>
      <c r="G101" s="63"/>
      <c r="H101" s="64"/>
      <c r="I101" s="65"/>
      <c r="J101" s="66"/>
      <c r="K101" s="66"/>
      <c r="L101" s="66"/>
      <c r="M101" s="63"/>
      <c r="N101" s="220"/>
      <c r="O101" s="220"/>
      <c r="P101" s="220"/>
      <c r="Q101" s="220"/>
      <c r="R101" s="220"/>
      <c r="S101" s="220"/>
      <c r="T101" s="60"/>
      <c r="U101" s="60"/>
      <c r="V101" s="221"/>
      <c r="W101" s="353" t="s">
        <v>17</v>
      </c>
      <c r="X101" s="353"/>
      <c r="Y101" s="67" t="s">
        <v>13</v>
      </c>
      <c r="Z101" s="75" t="s">
        <v>18</v>
      </c>
      <c r="AA101" s="75" t="s">
        <v>19</v>
      </c>
      <c r="AB101" s="67"/>
      <c r="AC101" s="67"/>
      <c r="AF101" s="221"/>
      <c r="AG101" s="353"/>
      <c r="AH101" s="353"/>
      <c r="AI101" s="67"/>
      <c r="AJ101" s="75"/>
      <c r="AK101" s="75"/>
      <c r="AL101" s="67"/>
      <c r="AM101" s="67"/>
      <c r="AP101" s="221"/>
      <c r="AQ101" s="353"/>
      <c r="AR101" s="353"/>
    </row>
    <row r="102" spans="1:44" ht="30" customHeight="1" x14ac:dyDescent="0.25">
      <c r="A102" s="70"/>
      <c r="B102" s="70"/>
      <c r="C102" s="70"/>
      <c r="D102" s="70"/>
      <c r="E102" s="70"/>
      <c r="F102" s="71"/>
      <c r="G102" s="71"/>
      <c r="H102" s="72"/>
      <c r="I102" s="73"/>
      <c r="J102" s="74"/>
      <c r="K102" s="74"/>
      <c r="L102" s="57"/>
      <c r="M102" s="71"/>
      <c r="T102" s="37"/>
      <c r="U102" s="37"/>
      <c r="V102" s="219"/>
      <c r="W102" s="75" t="str">
        <f>U112</f>
        <v>Κόστος προσωπικού</v>
      </c>
      <c r="X102" s="75" t="str">
        <f>U113</f>
        <v>Επαγγελματίες</v>
      </c>
      <c r="Y102" s="75" t="str">
        <f>U114</f>
        <v>Ταξίδια</v>
      </c>
      <c r="Z102" s="75" t="str">
        <f>+U115</f>
        <v>Λοιπές δαπάνες</v>
      </c>
      <c r="AA102" s="75" t="str">
        <f>+U116</f>
        <v>Έμμεσες δαπάνες</v>
      </c>
      <c r="AB102" s="75" t="s">
        <v>56</v>
      </c>
      <c r="AC102" s="75" t="s">
        <v>57</v>
      </c>
      <c r="AD102" s="76"/>
    </row>
    <row r="103" spans="1:44" ht="14.25" customHeight="1" x14ac:dyDescent="0.25">
      <c r="A103" s="70"/>
      <c r="B103" s="70"/>
      <c r="C103" s="70"/>
      <c r="D103" s="70"/>
      <c r="E103" s="70"/>
      <c r="F103" s="71"/>
      <c r="G103" s="71"/>
      <c r="H103" s="72"/>
      <c r="I103" s="73"/>
      <c r="J103" s="74"/>
      <c r="K103" s="74"/>
      <c r="L103" s="57"/>
      <c r="M103" s="71"/>
      <c r="S103" s="37"/>
      <c r="T103" s="77"/>
      <c r="V103" s="219"/>
      <c r="W103" s="75" t="s">
        <v>0</v>
      </c>
      <c r="X103" s="75" t="s">
        <v>1</v>
      </c>
      <c r="Y103" s="75" t="s">
        <v>2</v>
      </c>
      <c r="Z103" s="75" t="s">
        <v>4</v>
      </c>
      <c r="AA103" s="75" t="s">
        <v>16</v>
      </c>
      <c r="AB103" s="75"/>
      <c r="AC103" s="75"/>
      <c r="AD103" s="76"/>
    </row>
    <row r="104" spans="1:44" ht="14.25" customHeight="1" x14ac:dyDescent="0.25">
      <c r="A104" s="70"/>
      <c r="B104" s="70"/>
      <c r="C104" s="70"/>
      <c r="D104" s="70"/>
      <c r="E104" s="70"/>
      <c r="F104" s="71"/>
      <c r="G104" s="71"/>
      <c r="H104" s="78"/>
      <c r="I104" s="73"/>
      <c r="J104" s="74"/>
      <c r="K104" s="74"/>
      <c r="L104" s="57"/>
      <c r="M104" s="71"/>
      <c r="S104" s="37">
        <f>SUMIFS($L$18:$L$100, $D$18:$D$100, "A1")</f>
        <v>0</v>
      </c>
      <c r="T104" s="37" t="s">
        <v>0</v>
      </c>
      <c r="U104" s="80"/>
      <c r="V104" s="81" t="str">
        <f t="shared" ref="V104:V109" si="7">P1</f>
        <v>Π.Ε.-4.1</v>
      </c>
      <c r="W104" s="82">
        <f t="shared" ref="W104:Z109" si="8">ROUND(SUMIFS($L$18:$L$100, $D$18:$D$100,W$103,$B$18:$B$100,$V104),2)</f>
        <v>0</v>
      </c>
      <c r="X104" s="82">
        <f t="shared" si="8"/>
        <v>0</v>
      </c>
      <c r="Y104" s="82">
        <f t="shared" si="8"/>
        <v>0</v>
      </c>
      <c r="Z104" s="82">
        <f t="shared" si="8"/>
        <v>0</v>
      </c>
      <c r="AA104" s="82">
        <f>ROUND(SUM(W104:Z104)*0.07,2)</f>
        <v>0</v>
      </c>
      <c r="AB104" s="82">
        <f t="shared" ref="AB104:AB109" si="9">SUMIFS($P$18:$P$100, $D$18:$D$100,$T$104,$B$18:$B$100,$V104)</f>
        <v>0</v>
      </c>
      <c r="AC104" s="82">
        <f>SUMIFS($P$18:$P$100, $D$18:$D$100,$T$105,$B$18:$B$100,$V104)</f>
        <v>0</v>
      </c>
      <c r="AD104" s="81" t="str">
        <f t="shared" ref="AD104:AD109" si="10">V104</f>
        <v>Π.Ε.-4.1</v>
      </c>
    </row>
    <row r="105" spans="1:44" ht="14.25" customHeight="1" x14ac:dyDescent="0.25">
      <c r="A105" s="70"/>
      <c r="B105" s="70"/>
      <c r="C105" s="70"/>
      <c r="D105" s="70"/>
      <c r="E105" s="70"/>
      <c r="F105" s="71"/>
      <c r="G105" s="71"/>
      <c r="H105" s="78"/>
      <c r="I105" s="73"/>
      <c r="J105" s="74"/>
      <c r="K105" s="74"/>
      <c r="L105" s="57"/>
      <c r="M105" s="71"/>
      <c r="S105" s="37">
        <f>SUMIFS($L$18:$L$100, $D$18:$D$100, "A2")</f>
        <v>0</v>
      </c>
      <c r="T105" s="37" t="s">
        <v>1</v>
      </c>
      <c r="U105" s="80"/>
      <c r="V105" s="81" t="str">
        <f t="shared" si="7"/>
        <v>Π.Ε.-4.2</v>
      </c>
      <c r="W105" s="82">
        <f t="shared" si="8"/>
        <v>0</v>
      </c>
      <c r="X105" s="82">
        <f t="shared" si="8"/>
        <v>0</v>
      </c>
      <c r="Y105" s="82">
        <f t="shared" si="8"/>
        <v>0</v>
      </c>
      <c r="Z105" s="82">
        <f t="shared" si="8"/>
        <v>0</v>
      </c>
      <c r="AA105" s="82">
        <f t="shared" ref="AA105:AA109" si="11">ROUND(SUM(W105:Z105)*0.07,2)</f>
        <v>0</v>
      </c>
      <c r="AB105" s="82">
        <f t="shared" si="9"/>
        <v>0</v>
      </c>
      <c r="AC105" s="82">
        <f>SUMIFS($P$18:$P$100, $D$18:$D$100,$T$105,$B$18:$B$100,$V105)</f>
        <v>0</v>
      </c>
      <c r="AD105" s="81" t="str">
        <f t="shared" si="10"/>
        <v>Π.Ε.-4.2</v>
      </c>
    </row>
    <row r="106" spans="1:44" ht="14.25" customHeight="1" x14ac:dyDescent="0.25">
      <c r="A106" s="70"/>
      <c r="B106" s="70"/>
      <c r="C106" s="70"/>
      <c r="D106" s="70"/>
      <c r="E106" s="70"/>
      <c r="F106" s="71"/>
      <c r="G106" s="71"/>
      <c r="H106" s="78"/>
      <c r="I106" s="73"/>
      <c r="J106" s="74"/>
      <c r="K106" s="74"/>
      <c r="L106" s="57"/>
      <c r="M106" s="71"/>
      <c r="S106" s="37">
        <f>SUMIFS($L$18:$L$100, $D$18:$D$100, "B1")</f>
        <v>0</v>
      </c>
      <c r="T106" s="37" t="s">
        <v>2</v>
      </c>
      <c r="U106" s="80"/>
      <c r="V106" s="81" t="str">
        <f t="shared" si="7"/>
        <v>Π.Ε.-4.3</v>
      </c>
      <c r="W106" s="82">
        <f t="shared" si="8"/>
        <v>0</v>
      </c>
      <c r="X106" s="82">
        <f t="shared" si="8"/>
        <v>0</v>
      </c>
      <c r="Y106" s="82">
        <f t="shared" si="8"/>
        <v>0</v>
      </c>
      <c r="Z106" s="82">
        <f t="shared" si="8"/>
        <v>0</v>
      </c>
      <c r="AA106" s="82">
        <f t="shared" si="11"/>
        <v>0</v>
      </c>
      <c r="AB106" s="82">
        <f t="shared" si="9"/>
        <v>0</v>
      </c>
      <c r="AC106" s="82">
        <f>SUMIFS($P$18:$P$100, $D$18:$D$100,$T$105,$B$18:$B$100,$V106)</f>
        <v>0</v>
      </c>
      <c r="AD106" s="81" t="str">
        <f t="shared" si="10"/>
        <v>Π.Ε.-4.3</v>
      </c>
    </row>
    <row r="107" spans="1:44" ht="14.25" customHeight="1" x14ac:dyDescent="0.25">
      <c r="A107" s="70"/>
      <c r="B107" s="70"/>
      <c r="C107" s="70"/>
      <c r="D107" s="70"/>
      <c r="E107" s="70"/>
      <c r="F107" s="71"/>
      <c r="G107" s="71"/>
      <c r="H107" s="78"/>
      <c r="I107" s="73"/>
      <c r="J107" s="74"/>
      <c r="K107" s="74"/>
      <c r="L107" s="57"/>
      <c r="M107" s="71"/>
      <c r="S107" s="37">
        <f>SUMIFS($L$18:$L$100, $D$18:$D$100, "B2")</f>
        <v>0</v>
      </c>
      <c r="T107" s="37" t="s">
        <v>4</v>
      </c>
      <c r="U107" s="80"/>
      <c r="V107" s="81" t="str">
        <f t="shared" si="7"/>
        <v>Π.Ε.-4.4</v>
      </c>
      <c r="W107" s="82">
        <f t="shared" si="8"/>
        <v>0</v>
      </c>
      <c r="X107" s="82">
        <f t="shared" si="8"/>
        <v>0</v>
      </c>
      <c r="Y107" s="82">
        <f t="shared" si="8"/>
        <v>0</v>
      </c>
      <c r="Z107" s="82">
        <f t="shared" si="8"/>
        <v>0</v>
      </c>
      <c r="AA107" s="82">
        <f t="shared" si="11"/>
        <v>0</v>
      </c>
      <c r="AB107" s="82">
        <f t="shared" si="9"/>
        <v>0</v>
      </c>
      <c r="AC107" s="82">
        <f t="shared" ref="AC107:AC109" si="12">SUMIFS($P$18:$P$100, $D$18:$D$100,$T$105,$B$18:$B$100,$V107)</f>
        <v>0</v>
      </c>
      <c r="AD107" s="81" t="str">
        <f t="shared" si="10"/>
        <v>Π.Ε.-4.4</v>
      </c>
    </row>
    <row r="108" spans="1:44" ht="14.25" customHeight="1" x14ac:dyDescent="0.25">
      <c r="A108" s="70"/>
      <c r="B108" s="70"/>
      <c r="C108" s="70"/>
      <c r="D108" s="70"/>
      <c r="E108" s="70"/>
      <c r="F108" s="71"/>
      <c r="G108" s="71"/>
      <c r="H108" s="78"/>
      <c r="I108" s="73"/>
      <c r="J108" s="74"/>
      <c r="K108" s="74"/>
      <c r="L108" s="57"/>
      <c r="M108" s="71"/>
      <c r="S108" s="37">
        <f>SUMIFS($L$18:$L$100, $D$18:$D$100, "B3")</f>
        <v>0</v>
      </c>
      <c r="T108" s="37" t="s">
        <v>6</v>
      </c>
      <c r="U108" s="80"/>
      <c r="V108" s="81" t="str">
        <f t="shared" si="7"/>
        <v>Π.Ε.-4.5</v>
      </c>
      <c r="W108" s="82">
        <f t="shared" si="8"/>
        <v>0</v>
      </c>
      <c r="X108" s="82">
        <f t="shared" si="8"/>
        <v>0</v>
      </c>
      <c r="Y108" s="82">
        <f t="shared" si="8"/>
        <v>0</v>
      </c>
      <c r="Z108" s="82">
        <f t="shared" si="8"/>
        <v>0</v>
      </c>
      <c r="AA108" s="82">
        <f t="shared" si="11"/>
        <v>0</v>
      </c>
      <c r="AB108" s="82">
        <f t="shared" si="9"/>
        <v>0</v>
      </c>
      <c r="AC108" s="82">
        <f t="shared" si="12"/>
        <v>0</v>
      </c>
      <c r="AD108" s="81" t="str">
        <f t="shared" si="10"/>
        <v>Π.Ε.-4.5</v>
      </c>
    </row>
    <row r="109" spans="1:44" ht="14.25" customHeight="1" x14ac:dyDescent="0.25">
      <c r="A109" s="70"/>
      <c r="B109" s="70"/>
      <c r="C109" s="70"/>
      <c r="D109" s="70"/>
      <c r="E109" s="70"/>
      <c r="F109" s="71"/>
      <c r="G109" s="71"/>
      <c r="H109" s="78"/>
      <c r="I109" s="73"/>
      <c r="J109" s="74"/>
      <c r="K109" s="74"/>
      <c r="L109" s="57"/>
      <c r="M109" s="71"/>
      <c r="S109" s="37">
        <f>(S104+S105+S106+S107+S108)*0.07</f>
        <v>0</v>
      </c>
      <c r="T109" s="37" t="s">
        <v>16</v>
      </c>
      <c r="U109" s="80"/>
      <c r="V109" s="81">
        <f t="shared" si="7"/>
        <v>0</v>
      </c>
      <c r="W109" s="82">
        <f t="shared" si="8"/>
        <v>0</v>
      </c>
      <c r="X109" s="82">
        <f t="shared" si="8"/>
        <v>0</v>
      </c>
      <c r="Y109" s="82">
        <f t="shared" si="8"/>
        <v>0</v>
      </c>
      <c r="Z109" s="82">
        <f t="shared" si="8"/>
        <v>0</v>
      </c>
      <c r="AA109" s="82">
        <f t="shared" si="11"/>
        <v>0</v>
      </c>
      <c r="AB109" s="82">
        <f t="shared" si="9"/>
        <v>0</v>
      </c>
      <c r="AC109" s="82">
        <f t="shared" si="12"/>
        <v>0</v>
      </c>
      <c r="AD109" s="81">
        <f t="shared" si="10"/>
        <v>0</v>
      </c>
    </row>
    <row r="110" spans="1:44" ht="14.25" customHeight="1" x14ac:dyDescent="0.25">
      <c r="A110" s="70"/>
      <c r="B110" s="70"/>
      <c r="C110" s="70"/>
      <c r="D110" s="70"/>
      <c r="E110" s="70"/>
      <c r="F110" s="71"/>
      <c r="G110" s="71"/>
      <c r="H110" s="72"/>
      <c r="I110" s="73"/>
      <c r="J110" s="74"/>
      <c r="K110" s="74"/>
      <c r="L110" s="57"/>
      <c r="M110" s="71"/>
      <c r="S110" s="37"/>
      <c r="T110" s="37"/>
      <c r="U110" s="80"/>
      <c r="V110" s="81"/>
      <c r="W110" s="21"/>
      <c r="X110" s="21"/>
      <c r="Y110" s="21"/>
      <c r="Z110" s="21"/>
      <c r="AA110" s="93">
        <f>SUM(W104:AA109)</f>
        <v>0</v>
      </c>
      <c r="AB110" s="21"/>
      <c r="AC110" s="21"/>
      <c r="AD110" s="81"/>
    </row>
    <row r="111" spans="1:44" ht="14.25" customHeight="1" x14ac:dyDescent="0.25">
      <c r="A111" s="70"/>
      <c r="B111" s="70"/>
      <c r="C111" s="70"/>
      <c r="D111" s="70"/>
      <c r="E111" s="70"/>
      <c r="F111" s="71"/>
      <c r="G111" s="71"/>
      <c r="H111" s="72"/>
      <c r="I111" s="73"/>
      <c r="J111" s="74"/>
      <c r="K111" s="74"/>
      <c r="L111" s="57"/>
      <c r="M111" s="71"/>
      <c r="T111" s="37"/>
      <c r="U111" s="37"/>
      <c r="V111" s="81"/>
      <c r="W111" s="21"/>
      <c r="X111" s="21"/>
      <c r="Y111" s="21"/>
      <c r="Z111" s="21"/>
      <c r="AA111" s="21"/>
      <c r="AB111" s="21"/>
      <c r="AC111" s="21"/>
      <c r="AD111" s="81"/>
    </row>
    <row r="112" spans="1:44" ht="14.25" customHeight="1" x14ac:dyDescent="0.25">
      <c r="A112" s="70"/>
      <c r="B112" s="70"/>
      <c r="C112" s="70"/>
      <c r="D112" s="70"/>
      <c r="E112" s="70"/>
      <c r="F112" s="71"/>
      <c r="G112" s="71"/>
      <c r="H112" s="78"/>
      <c r="I112" s="73"/>
      <c r="J112" s="74"/>
      <c r="K112" s="74"/>
      <c r="L112" s="57"/>
      <c r="M112" s="71"/>
      <c r="T112" s="37" t="s">
        <v>0</v>
      </c>
      <c r="U112" s="37" t="s">
        <v>10</v>
      </c>
      <c r="V112" s="81"/>
      <c r="W112" s="21"/>
      <c r="X112" s="21"/>
      <c r="Y112" s="21"/>
      <c r="Z112" s="21"/>
      <c r="AA112" s="21"/>
      <c r="AB112" s="21"/>
      <c r="AC112" s="21"/>
      <c r="AD112" s="81"/>
    </row>
    <row r="113" spans="1:30" ht="14.25" customHeight="1" x14ac:dyDescent="0.25">
      <c r="A113" s="70"/>
      <c r="B113" s="70"/>
      <c r="C113" s="70"/>
      <c r="D113" s="70"/>
      <c r="E113" s="70"/>
      <c r="F113" s="71"/>
      <c r="G113" s="71"/>
      <c r="H113" s="78"/>
      <c r="I113" s="73"/>
      <c r="J113" s="74"/>
      <c r="K113" s="74"/>
      <c r="L113" s="57"/>
      <c r="M113" s="71"/>
      <c r="S113" s="37"/>
      <c r="T113" s="37" t="s">
        <v>1</v>
      </c>
      <c r="U113" s="200" t="s">
        <v>11</v>
      </c>
      <c r="V113" s="81"/>
      <c r="W113" s="21"/>
      <c r="X113" s="21"/>
      <c r="Y113" s="21"/>
      <c r="Z113" s="21"/>
      <c r="AA113" s="21"/>
      <c r="AB113" s="21"/>
      <c r="AC113" s="21"/>
      <c r="AD113" s="81"/>
    </row>
    <row r="114" spans="1:30" ht="14.25" customHeight="1" x14ac:dyDescent="0.25">
      <c r="A114" s="70"/>
      <c r="B114" s="70"/>
      <c r="C114" s="70"/>
      <c r="D114" s="70"/>
      <c r="E114" s="70"/>
      <c r="F114" s="71"/>
      <c r="G114" s="71"/>
      <c r="H114" s="78"/>
      <c r="I114" s="73"/>
      <c r="J114" s="74"/>
      <c r="K114" s="74"/>
      <c r="L114" s="57"/>
      <c r="M114" s="71"/>
      <c r="S114" s="37"/>
      <c r="T114" s="37" t="s">
        <v>2</v>
      </c>
      <c r="U114" s="200" t="s">
        <v>13</v>
      </c>
      <c r="V114" s="81"/>
      <c r="W114" s="21"/>
      <c r="X114" s="21"/>
      <c r="Y114" s="21"/>
      <c r="Z114" s="21"/>
      <c r="AA114" s="21"/>
      <c r="AB114" s="21"/>
      <c r="AC114" s="21"/>
      <c r="AD114" s="81"/>
    </row>
    <row r="115" spans="1:30" ht="14.25" customHeight="1" x14ac:dyDescent="0.25">
      <c r="T115" s="37" t="s">
        <v>4</v>
      </c>
      <c r="U115" s="200" t="s">
        <v>12</v>
      </c>
      <c r="V115" s="81"/>
      <c r="W115" s="21"/>
      <c r="X115" s="21"/>
      <c r="Y115" s="21"/>
      <c r="Z115" s="21"/>
      <c r="AA115" s="21"/>
      <c r="AB115" s="21"/>
      <c r="AC115" s="21"/>
    </row>
    <row r="116" spans="1:30" ht="14.25" customHeight="1" x14ac:dyDescent="0.25">
      <c r="T116" s="37" t="s">
        <v>16</v>
      </c>
      <c r="U116" s="200" t="s">
        <v>19</v>
      </c>
      <c r="V116" s="81"/>
      <c r="W116" s="21"/>
      <c r="X116" s="21"/>
      <c r="Y116" s="21"/>
      <c r="Z116" s="21"/>
      <c r="AA116" s="21"/>
      <c r="AB116" s="21"/>
      <c r="AC116" s="21"/>
    </row>
    <row r="117" spans="1:30" ht="14.25" customHeight="1" x14ac:dyDescent="0.25">
      <c r="T117" s="37"/>
      <c r="V117" s="81"/>
      <c r="W117" s="21"/>
      <c r="X117" s="21"/>
      <c r="Y117" s="21"/>
      <c r="Z117" s="21"/>
      <c r="AA117" s="21"/>
      <c r="AB117" s="21"/>
      <c r="AC117" s="21"/>
    </row>
    <row r="118" spans="1:30" ht="14.25" customHeight="1" x14ac:dyDescent="0.25">
      <c r="T118" s="37"/>
      <c r="V118" s="81"/>
      <c r="W118" s="21"/>
      <c r="X118" s="21"/>
      <c r="Y118" s="21"/>
      <c r="Z118" s="21"/>
      <c r="AA118" s="21"/>
      <c r="AB118" s="21"/>
      <c r="AC118" s="21"/>
    </row>
    <row r="119" spans="1:30" ht="14.25" customHeight="1" x14ac:dyDescent="0.25">
      <c r="T119" s="37"/>
      <c r="U119" s="200" t="str">
        <f>Q3</f>
        <v>Εισιτήρια</v>
      </c>
      <c r="V119" s="219"/>
      <c r="W119" s="21"/>
      <c r="X119" s="21"/>
      <c r="Y119" s="21"/>
      <c r="Z119" s="21"/>
      <c r="AA119" s="21"/>
      <c r="AB119" s="21"/>
      <c r="AC119" s="21"/>
    </row>
    <row r="120" spans="1:30" ht="14.25" customHeight="1" x14ac:dyDescent="0.25">
      <c r="T120" s="37"/>
      <c r="U120" s="200" t="str">
        <f t="shared" ref="U120:U122" si="13">Q4</f>
        <v>Διαμονή</v>
      </c>
      <c r="V120" s="219"/>
      <c r="W120" s="21"/>
      <c r="X120" s="21"/>
      <c r="Y120" s="21"/>
      <c r="Z120" s="21"/>
      <c r="AA120" s="76"/>
    </row>
    <row r="121" spans="1:30" ht="15.75" customHeight="1" x14ac:dyDescent="0.25">
      <c r="T121" s="37"/>
      <c r="U121" s="200" t="str">
        <f t="shared" si="13"/>
        <v>Διατροφή</v>
      </c>
      <c r="V121" s="219"/>
      <c r="W121" s="21"/>
      <c r="X121" s="21"/>
      <c r="Y121" s="21"/>
      <c r="Z121" s="21"/>
    </row>
    <row r="122" spans="1:30" ht="15.75" customHeight="1" x14ac:dyDescent="0.25">
      <c r="T122" s="37"/>
      <c r="U122" s="200" t="str">
        <f t="shared" si="13"/>
        <v>Λοιπά κόστη ταξιδίου</v>
      </c>
      <c r="V122" s="219"/>
      <c r="W122" s="21"/>
      <c r="X122" s="21"/>
      <c r="Y122" s="21"/>
      <c r="Z122" s="21"/>
      <c r="AA122" s="21"/>
    </row>
    <row r="123" spans="1:30" ht="15.75" customHeight="1" x14ac:dyDescent="0.25">
      <c r="T123" s="37"/>
      <c r="U123" s="37"/>
      <c r="V123" s="219"/>
      <c r="W123" s="21"/>
      <c r="X123" s="21"/>
      <c r="Y123" s="21"/>
      <c r="Z123" s="21"/>
      <c r="AA123" s="21"/>
      <c r="AC123" s="222">
        <f>+H10</f>
        <v>0</v>
      </c>
    </row>
    <row r="124" spans="1:30" ht="15.75" customHeight="1" x14ac:dyDescent="0.25">
      <c r="T124" s="37"/>
      <c r="U124" s="37"/>
      <c r="V124" s="219"/>
      <c r="W124" s="21"/>
      <c r="X124" s="21"/>
      <c r="Y124" s="21"/>
      <c r="Z124" s="21"/>
      <c r="AA124" s="21"/>
      <c r="AC124" s="200">
        <f>SUM(W104:AA109)</f>
        <v>0</v>
      </c>
    </row>
  </sheetData>
  <sheetProtection algorithmName="SHA-512" hashValue="3CLKXTrFGe9ch5XO8ar/Qf2qdzbHYykAgEB49e4+SLlijlu3lzT0HfWoBH3LW1ET+dlQarO4+C4LzjvGlaG8dw==" saltValue="iQfTAAdHCRZfaLinOEVRIw==" spinCount="100000" sheet="1" selectLockedCells="1"/>
  <mergeCells count="16">
    <mergeCell ref="A1:M1"/>
    <mergeCell ref="I4:I5"/>
    <mergeCell ref="A5:B10"/>
    <mergeCell ref="I6:I7"/>
    <mergeCell ref="H9:I9"/>
    <mergeCell ref="H10:I10"/>
    <mergeCell ref="F4:F5"/>
    <mergeCell ref="F6:F7"/>
    <mergeCell ref="F8:G8"/>
    <mergeCell ref="F10:G10"/>
    <mergeCell ref="K11:M13"/>
    <mergeCell ref="A14:M14"/>
    <mergeCell ref="A15:M15"/>
    <mergeCell ref="AG101:AH101"/>
    <mergeCell ref="AQ101:AR101"/>
    <mergeCell ref="W101:X101"/>
  </mergeCells>
  <phoneticPr fontId="70" type="noConversion"/>
  <conditionalFormatting sqref="A101:B101 D101:E101 A102:E102">
    <cfRule type="expression" dxfId="19" priority="14" stopIfTrue="1">
      <formula>$T101=1</formula>
    </cfRule>
  </conditionalFormatting>
  <conditionalFormatting sqref="A101:B101 D101:E101 A110:E110 A112:E112">
    <cfRule type="expression" dxfId="18" priority="13" stopIfTrue="1">
      <formula>$W101</formula>
    </cfRule>
  </conditionalFormatting>
  <conditionalFormatting sqref="A18:E100">
    <cfRule type="containsBlanks" dxfId="17" priority="4" stopIfTrue="1">
      <formula>LEN(TRIM(A18))=0</formula>
    </cfRule>
  </conditionalFormatting>
  <conditionalFormatting sqref="A102:E102 A104:E104">
    <cfRule type="expression" dxfId="16" priority="15" stopIfTrue="1">
      <formula>#REF!</formula>
    </cfRule>
  </conditionalFormatting>
  <conditionalFormatting sqref="A103:E103">
    <cfRule type="expression" dxfId="15" priority="19" stopIfTrue="1">
      <formula>$W102</formula>
    </cfRule>
  </conditionalFormatting>
  <conditionalFormatting sqref="A103:E104">
    <cfRule type="expression" dxfId="14" priority="20" stopIfTrue="1">
      <formula>$S103=1</formula>
    </cfRule>
  </conditionalFormatting>
  <conditionalFormatting sqref="A110:E110 A112:E112">
    <cfRule type="expression" dxfId="13" priority="16" stopIfTrue="1">
      <formula>$S108=1</formula>
    </cfRule>
  </conditionalFormatting>
  <conditionalFormatting sqref="A112:E120 A102:E104 A110:E110 A101:B101 D101:E101">
    <cfRule type="expression" dxfId="12" priority="23" stopIfTrue="1">
      <formula>(AND($L101&gt;0,#REF!=""))</formula>
    </cfRule>
  </conditionalFormatting>
  <conditionalFormatting sqref="A113:E120">
    <cfRule type="expression" dxfId="11" priority="21" stopIfTrue="1">
      <formula>$S113=1</formula>
    </cfRule>
    <cfRule type="expression" dxfId="10" priority="22" stopIfTrue="1">
      <formula>$W113</formula>
    </cfRule>
  </conditionalFormatting>
  <conditionalFormatting sqref="A13:J13">
    <cfRule type="expression" dxfId="9" priority="12">
      <formula>$A$13="Στα κόστη ταξιδίων, στην στήλη L, επιλέξτε από την λίστα επιπλέον πληροφορίες που αφορούν τα ταξίδια"</formula>
    </cfRule>
  </conditionalFormatting>
  <conditionalFormatting sqref="C101">
    <cfRule type="containsBlanks" dxfId="8" priority="9" stopIfTrue="1">
      <formula>LEN(TRIM(C101))=0</formula>
    </cfRule>
  </conditionalFormatting>
  <conditionalFormatting sqref="G18:G100">
    <cfRule type="expression" dxfId="7" priority="1">
      <formula>LEN(G18)&gt;600</formula>
    </cfRule>
  </conditionalFormatting>
  <conditionalFormatting sqref="K18:K100">
    <cfRule type="cellIs" dxfId="6" priority="2" operator="lessThan">
      <formula>0</formula>
    </cfRule>
    <cfRule type="cellIs" dxfId="5" priority="3" operator="greaterThan">
      <formula>1</formula>
    </cfRule>
  </conditionalFormatting>
  <conditionalFormatting sqref="K10:L10 J11:K11 J12:J13">
    <cfRule type="expression" dxfId="4" priority="11">
      <formula>$J$13="ΠΡΟΣΟΧΗ!!! Το σύνολο των δαπανών που έχει δηλωθεί σε όλα τα Πακέτα Εργασίας ξεπερνούν τις €60.000"</formula>
    </cfRule>
  </conditionalFormatting>
  <conditionalFormatting sqref="L18:L100">
    <cfRule type="cellIs" dxfId="3" priority="5" stopIfTrue="1" operator="lessThan">
      <formula>0</formula>
    </cfRule>
  </conditionalFormatting>
  <conditionalFormatting sqref="L102:L120">
    <cfRule type="cellIs" dxfId="2" priority="18" stopIfTrue="1" operator="lessThan">
      <formula>0</formula>
    </cfRule>
  </conditionalFormatting>
  <dataValidations count="6">
    <dataValidation type="list" allowBlank="1" showErrorMessage="1" sqref="D18:D100" xr:uid="{AD644B13-B49D-4420-BF73-B5BE9B4A72FD}">
      <formula1>$O$1:$O$4</formula1>
    </dataValidation>
    <dataValidation allowBlank="1" showErrorMessage="1" sqref="M18:M100 A18:A100" xr:uid="{2057960B-4136-438E-ABD3-3CB3A3C7B0E4}"/>
    <dataValidation type="list" allowBlank="1" showErrorMessage="1" sqref="A101:B101 D101:E101" xr:uid="{DABEEB2E-3C61-4247-B0E5-29E8B6CA8BC5}">
      <formula1>$O$1:$O$8</formula1>
    </dataValidation>
    <dataValidation type="list" allowBlank="1" showErrorMessage="1" sqref="B18:B100" xr:uid="{D33C5BEC-8752-4C9F-BB88-F00EC4862C55}">
      <formula1>$P$1:$P$5</formula1>
    </dataValidation>
    <dataValidation type="list" allowBlank="1" showInputMessage="1" showErrorMessage="1" prompt="Επιλέξτε τον αριθμό της δράσης με την οποία συσχετίζεται η δαπάνη._x000a_Ο συσχετισμός γίνεται με τις δράσεις όπως έχουν περιγραφεί στο Φύλλο εργασίας &quot;Πακέτα Εργασίας-Δράσεις&quot;" sqref="B18:B100" xr:uid="{F44ED44D-35DD-435B-AAEE-62A67B5972C0}">
      <formula1>$P$1:$P$5</formula1>
    </dataValidation>
    <dataValidation type="list" allowBlank="1" showErrorMessage="1" sqref="C101" xr:uid="{2246DB3A-2CAF-4C66-9D92-DBD0522CA3F2}">
      <formula1>$U$1:$U$2</formula1>
    </dataValidation>
  </dataValidations>
  <pageMargins left="0.44" right="0.34" top="0.33" bottom="0.38" header="0" footer="0"/>
  <pageSetup paperSize="9" scale="46" orientation="landscape" r:id="rId1"/>
  <headerFooter>
    <oddFooter>&amp;CΣελίδα &amp;P από &amp;N&amp;R&amp;A</oddFooter>
  </headerFooter>
  <rowBreaks count="1" manualBreakCount="1">
    <brk id="79" max="12"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C4CDF40-AF60-47E5-8751-44B7B737ED56}">
          <x14:formula1>
            <xm:f>data!$G$10:$G$15</xm:f>
          </x14:formula1>
          <xm:sqref>H18:H100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94"/>
  <sheetViews>
    <sheetView showZeros="0" view="pageBreakPreview" zoomScale="70" zoomScaleNormal="100" zoomScaleSheetLayoutView="70" workbookViewId="0">
      <selection activeCell="R29" sqref="R29"/>
    </sheetView>
  </sheetViews>
  <sheetFormatPr defaultColWidth="14.44140625" defaultRowHeight="15" customHeight="1" x14ac:dyDescent="0.3"/>
  <cols>
    <col min="1" max="1" width="9.6640625" style="6" customWidth="1"/>
    <col min="2" max="2" width="8.5546875" style="6" customWidth="1"/>
    <col min="3" max="3" width="43.33203125" style="6" customWidth="1"/>
    <col min="4" max="4" width="8.88671875" style="6" customWidth="1"/>
    <col min="5" max="5" width="10.6640625" style="110" customWidth="1"/>
    <col min="6" max="6" width="10.88671875" style="6" customWidth="1"/>
    <col min="7" max="7" width="13.44140625" style="6" customWidth="1"/>
    <col min="8" max="8" width="14.88671875" style="6" customWidth="1"/>
    <col min="9" max="9" width="10.33203125" style="6" customWidth="1"/>
    <col min="10" max="10" width="13.33203125" style="6" customWidth="1"/>
    <col min="11" max="11" width="18.6640625" style="6" customWidth="1"/>
    <col min="12" max="12" width="6.44140625" style="6" customWidth="1"/>
    <col min="13" max="13" width="10.6640625" style="6" customWidth="1"/>
    <col min="14" max="14" width="8.6640625" style="6" customWidth="1"/>
    <col min="15" max="16384" width="14.44140625" style="6"/>
  </cols>
  <sheetData>
    <row r="1" spans="1:12" ht="81" customHeight="1" thickBot="1" x14ac:dyDescent="0.35">
      <c r="A1" s="378" t="s">
        <v>117</v>
      </c>
      <c r="B1" s="379"/>
      <c r="C1" s="379"/>
      <c r="D1" s="379"/>
      <c r="E1" s="379"/>
      <c r="F1" s="379"/>
      <c r="G1" s="379"/>
      <c r="H1" s="379"/>
      <c r="I1" s="379"/>
      <c r="J1" s="379"/>
      <c r="K1" s="380"/>
      <c r="L1" s="94"/>
    </row>
    <row r="2" spans="1:12" ht="18.600000000000001" thickBot="1" x14ac:dyDescent="0.4">
      <c r="A2" s="404" t="s">
        <v>21</v>
      </c>
      <c r="B2" s="390" t="s">
        <v>119</v>
      </c>
      <c r="C2" s="390" t="s">
        <v>20</v>
      </c>
      <c r="D2" s="399" t="s">
        <v>118</v>
      </c>
      <c r="E2" s="400"/>
      <c r="F2" s="400"/>
      <c r="G2" s="400"/>
      <c r="H2" s="400"/>
      <c r="I2" s="400"/>
      <c r="J2" s="401"/>
      <c r="K2" s="111"/>
      <c r="L2" s="94"/>
    </row>
    <row r="3" spans="1:12" ht="38.25" customHeight="1" thickBot="1" x14ac:dyDescent="0.35">
      <c r="A3" s="404"/>
      <c r="B3" s="390"/>
      <c r="C3" s="390"/>
      <c r="D3" s="402" t="s">
        <v>125</v>
      </c>
      <c r="E3" s="403"/>
      <c r="F3" s="386" t="s">
        <v>124</v>
      </c>
      <c r="G3" s="386" t="s">
        <v>121</v>
      </c>
      <c r="H3" s="386" t="s">
        <v>153</v>
      </c>
      <c r="I3" s="386" t="s">
        <v>152</v>
      </c>
      <c r="J3" s="388" t="s">
        <v>122</v>
      </c>
      <c r="K3" s="386" t="s">
        <v>123</v>
      </c>
      <c r="L3" s="94"/>
    </row>
    <row r="4" spans="1:12" ht="37.5" customHeight="1" thickBot="1" x14ac:dyDescent="0.35">
      <c r="A4" s="404"/>
      <c r="B4" s="390"/>
      <c r="C4" s="390"/>
      <c r="D4" s="384" t="s">
        <v>126</v>
      </c>
      <c r="E4" s="385"/>
      <c r="F4" s="387" t="s">
        <v>13</v>
      </c>
      <c r="G4" s="387"/>
      <c r="H4" s="387"/>
      <c r="I4" s="387"/>
      <c r="J4" s="389"/>
      <c r="K4" s="387"/>
      <c r="L4" s="94"/>
    </row>
    <row r="5" spans="1:12" ht="67.95" customHeight="1" thickBot="1" x14ac:dyDescent="0.35">
      <c r="A5" s="405"/>
      <c r="B5" s="391"/>
      <c r="C5" s="391"/>
      <c r="D5" s="112" t="s">
        <v>120</v>
      </c>
      <c r="E5" s="113" t="s">
        <v>7</v>
      </c>
      <c r="F5" s="114" t="s">
        <v>8</v>
      </c>
      <c r="G5" s="115" t="s">
        <v>7</v>
      </c>
      <c r="H5" s="115" t="s">
        <v>7</v>
      </c>
      <c r="I5" s="115" t="s">
        <v>7</v>
      </c>
      <c r="J5" s="116" t="s">
        <v>7</v>
      </c>
      <c r="K5" s="115" t="s">
        <v>7</v>
      </c>
      <c r="L5" s="94"/>
    </row>
    <row r="6" spans="1:12" ht="64.5" customHeight="1" thickBot="1" x14ac:dyDescent="0.35">
      <c r="A6" s="392" t="s">
        <v>22</v>
      </c>
      <c r="B6" s="117" t="str">
        <f>'ΠΕ &amp; Δράσεις'!B8</f>
        <v>Π.Ε.-1.1</v>
      </c>
      <c r="C6" s="118">
        <f>'ΠΕ &amp; Δράσεις'!C8</f>
        <v>0</v>
      </c>
      <c r="D6" s="95">
        <f>+'Π.Ε.1 - W.P.1'!AB103+'Π.Ε.1 - W.P.1'!AC103</f>
        <v>0</v>
      </c>
      <c r="E6" s="96">
        <f>+'Π.Ε.1 - W.P.1'!W103+'Π.Ε.1 - W.P.1'!X103</f>
        <v>0</v>
      </c>
      <c r="F6" s="97">
        <f>+'Π.Ε.1 - W.P.1'!Y103</f>
        <v>0</v>
      </c>
      <c r="G6" s="98">
        <f>+'Π.Ε.1 - W.P.1'!Z103</f>
        <v>0</v>
      </c>
      <c r="H6" s="161"/>
      <c r="I6" s="98">
        <f>+'Π.Ε.1 - W.P.1'!AA103</f>
        <v>0</v>
      </c>
      <c r="J6" s="99">
        <f>ROUND(SUM(E6:I6),2)</f>
        <v>0</v>
      </c>
      <c r="K6" s="396">
        <f>ROUND(SUM(J6:J10),2)</f>
        <v>0</v>
      </c>
      <c r="L6" s="94"/>
    </row>
    <row r="7" spans="1:12" ht="64.5" customHeight="1" thickTop="1" thickBot="1" x14ac:dyDescent="0.35">
      <c r="A7" s="393"/>
      <c r="B7" s="119" t="str">
        <f>'ΠΕ &amp; Δράσεις'!B9</f>
        <v>Π.Ε.-1.2</v>
      </c>
      <c r="C7" s="120">
        <f>'ΠΕ &amp; Δράσεις'!C9</f>
        <v>0</v>
      </c>
      <c r="D7" s="100">
        <f>+'Π.Ε.1 - W.P.1'!AB104+'Π.Ε.1 - W.P.1'!AC104</f>
        <v>0</v>
      </c>
      <c r="E7" s="101">
        <f>+'Π.Ε.1 - W.P.1'!W104+'Π.Ε.1 - W.P.1'!X104</f>
        <v>0</v>
      </c>
      <c r="F7" s="102">
        <f>+'Π.Ε.1 - W.P.1'!Y104</f>
        <v>0</v>
      </c>
      <c r="G7" s="103">
        <f>+'Π.Ε.1 - W.P.1'!Z104</f>
        <v>0</v>
      </c>
      <c r="H7" s="162"/>
      <c r="I7" s="103">
        <f>+'Π.Ε.1 - W.P.1'!AA104</f>
        <v>0</v>
      </c>
      <c r="J7" s="99">
        <f t="shared" ref="J7:J30" si="0">ROUND(SUM(E7:I7),2)</f>
        <v>0</v>
      </c>
      <c r="K7" s="397"/>
      <c r="L7" s="94"/>
    </row>
    <row r="8" spans="1:12" ht="64.5" customHeight="1" thickTop="1" thickBot="1" x14ac:dyDescent="0.35">
      <c r="A8" s="393"/>
      <c r="B8" s="119" t="str">
        <f>'ΠΕ &amp; Δράσεις'!B10</f>
        <v>Π.Ε.-1.3</v>
      </c>
      <c r="C8" s="120">
        <f>'ΠΕ &amp; Δράσεις'!C10</f>
        <v>0</v>
      </c>
      <c r="D8" s="100">
        <f>+'Π.Ε.1 - W.P.1'!AB105+'Π.Ε.1 - W.P.1'!AC105</f>
        <v>0</v>
      </c>
      <c r="E8" s="101">
        <f>+'Π.Ε.1 - W.P.1'!W105+'Π.Ε.1 - W.P.1'!X105</f>
        <v>0</v>
      </c>
      <c r="F8" s="102">
        <f>+'Π.Ε.1 - W.P.1'!Y105</f>
        <v>0</v>
      </c>
      <c r="G8" s="103">
        <f>+'Π.Ε.1 - W.P.1'!Z105</f>
        <v>0</v>
      </c>
      <c r="H8" s="162"/>
      <c r="I8" s="103">
        <f>+'Π.Ε.1 - W.P.1'!AA105</f>
        <v>0</v>
      </c>
      <c r="J8" s="99">
        <f t="shared" si="0"/>
        <v>0</v>
      </c>
      <c r="K8" s="397"/>
      <c r="L8" s="94"/>
    </row>
    <row r="9" spans="1:12" ht="64.5" customHeight="1" thickTop="1" thickBot="1" x14ac:dyDescent="0.35">
      <c r="A9" s="393"/>
      <c r="B9" s="119" t="str">
        <f>'ΠΕ &amp; Δράσεις'!B11</f>
        <v>Π.Ε.-1.4</v>
      </c>
      <c r="C9" s="120">
        <f>'ΠΕ &amp; Δράσεις'!C11</f>
        <v>0</v>
      </c>
      <c r="D9" s="100">
        <f>+'Π.Ε.1 - W.P.1'!AB106+'Π.Ε.1 - W.P.1'!AC106</f>
        <v>0</v>
      </c>
      <c r="E9" s="101">
        <f>+'Π.Ε.1 - W.P.1'!W106+'Π.Ε.1 - W.P.1'!X106</f>
        <v>0</v>
      </c>
      <c r="F9" s="102">
        <f>+'Π.Ε.1 - W.P.1'!Y106</f>
        <v>0</v>
      </c>
      <c r="G9" s="103">
        <f>+'Π.Ε.1 - W.P.1'!Z106</f>
        <v>0</v>
      </c>
      <c r="H9" s="162"/>
      <c r="I9" s="103">
        <f>+'Π.Ε.1 - W.P.1'!AA106</f>
        <v>0</v>
      </c>
      <c r="J9" s="99">
        <f t="shared" si="0"/>
        <v>0</v>
      </c>
      <c r="K9" s="397"/>
      <c r="L9" s="94"/>
    </row>
    <row r="10" spans="1:12" ht="64.5" customHeight="1" thickTop="1" thickBot="1" x14ac:dyDescent="0.35">
      <c r="A10" s="393"/>
      <c r="B10" s="119" t="str">
        <f>'ΠΕ &amp; Δράσεις'!B12</f>
        <v>Π.Ε.-1.5</v>
      </c>
      <c r="C10" s="120">
        <f>'ΠΕ &amp; Δράσεις'!C12</f>
        <v>0</v>
      </c>
      <c r="D10" s="100">
        <f>+'Π.Ε.1 - W.P.1'!AB107+'Π.Ε.1 - W.P.1'!AC107</f>
        <v>0</v>
      </c>
      <c r="E10" s="101">
        <f>+'Π.Ε.1 - W.P.1'!W107+'Π.Ε.1 - W.P.1'!X107</f>
        <v>0</v>
      </c>
      <c r="F10" s="102">
        <f>+'Π.Ε.1 - W.P.1'!Y107</f>
        <v>0</v>
      </c>
      <c r="G10" s="103">
        <f>+'Π.Ε.1 - W.P.1'!Z107</f>
        <v>0</v>
      </c>
      <c r="H10" s="162"/>
      <c r="I10" s="103">
        <f>+'Π.Ε.1 - W.P.1'!AA107</f>
        <v>0</v>
      </c>
      <c r="J10" s="99">
        <f t="shared" si="0"/>
        <v>0</v>
      </c>
      <c r="K10" s="397"/>
      <c r="L10" s="94"/>
    </row>
    <row r="11" spans="1:12" ht="64.5" customHeight="1" thickTop="1" thickBot="1" x14ac:dyDescent="0.35">
      <c r="A11" s="392" t="s">
        <v>23</v>
      </c>
      <c r="B11" s="117" t="str">
        <f>+'ΠΕ &amp; Δράσεις'!B17</f>
        <v>Π.Ε.-2.1</v>
      </c>
      <c r="C11" s="127">
        <f>+'ΠΕ &amp; Δράσεις'!C17</f>
        <v>0</v>
      </c>
      <c r="D11" s="95">
        <f>+'Π.Ε.2 - W.P.2'!AC104+'Π.Ε.2 - W.P.2'!AD104</f>
        <v>0</v>
      </c>
      <c r="E11" s="96">
        <f>+'Π.Ε.2 - W.P.2'!W104+'Π.Ε.2 - W.P.2'!X104</f>
        <v>0</v>
      </c>
      <c r="F11" s="97">
        <f>+'Π.Ε.2 - W.P.2'!Y104</f>
        <v>0</v>
      </c>
      <c r="G11" s="98">
        <f>+'Π.Ε.2 - W.P.2'!Z104</f>
        <v>0</v>
      </c>
      <c r="H11" s="98">
        <f>+'Π.Ε.2 - W.P.2'!AA104</f>
        <v>0</v>
      </c>
      <c r="I11" s="103">
        <f>+'Π.Ε.2 - W.P.2'!AB104</f>
        <v>0</v>
      </c>
      <c r="J11" s="99">
        <f t="shared" si="0"/>
        <v>0</v>
      </c>
      <c r="K11" s="396">
        <f>ROUND(SUM(J11:J20),2)</f>
        <v>0</v>
      </c>
      <c r="L11" s="94"/>
    </row>
    <row r="12" spans="1:12" ht="64.5" customHeight="1" thickTop="1" thickBot="1" x14ac:dyDescent="0.35">
      <c r="A12" s="393"/>
      <c r="B12" s="119" t="str">
        <f>+'ΠΕ &amp; Δράσεις'!B18</f>
        <v>Π.Ε.-2.2</v>
      </c>
      <c r="C12" s="128">
        <f>+'ΠΕ &amp; Δράσεις'!C18</f>
        <v>0</v>
      </c>
      <c r="D12" s="100">
        <f>+'Π.Ε.2 - W.P.2'!AC105+'Π.Ε.2 - W.P.2'!AD105</f>
        <v>0</v>
      </c>
      <c r="E12" s="101">
        <f>+'Π.Ε.2 - W.P.2'!W105+'Π.Ε.2 - W.P.2'!X105</f>
        <v>0</v>
      </c>
      <c r="F12" s="102">
        <f>+'Π.Ε.2 - W.P.2'!Y105</f>
        <v>0</v>
      </c>
      <c r="G12" s="103">
        <f>+'Π.Ε.2 - W.P.2'!Z105</f>
        <v>0</v>
      </c>
      <c r="H12" s="98">
        <f>+'Π.Ε.2 - W.P.2'!AA105</f>
        <v>0</v>
      </c>
      <c r="I12" s="103">
        <f>+'Π.Ε.2 - W.P.2'!AB105</f>
        <v>0</v>
      </c>
      <c r="J12" s="99">
        <f t="shared" si="0"/>
        <v>0</v>
      </c>
      <c r="K12" s="397"/>
      <c r="L12" s="94"/>
    </row>
    <row r="13" spans="1:12" ht="64.5" customHeight="1" thickTop="1" thickBot="1" x14ac:dyDescent="0.35">
      <c r="A13" s="393"/>
      <c r="B13" s="117" t="str">
        <f>+'ΠΕ &amp; Δράσεις'!B19</f>
        <v>Π.Ε.-2.3</v>
      </c>
      <c r="C13" s="128">
        <f>+'ΠΕ &amp; Δράσεις'!C19</f>
        <v>0</v>
      </c>
      <c r="D13" s="100">
        <f>+'Π.Ε.2 - W.P.2'!AC106+'Π.Ε.2 - W.P.2'!AD106</f>
        <v>0</v>
      </c>
      <c r="E13" s="101">
        <f>+'Π.Ε.2 - W.P.2'!W106+'Π.Ε.2 - W.P.2'!X106</f>
        <v>0</v>
      </c>
      <c r="F13" s="102">
        <f>+'Π.Ε.2 - W.P.2'!Y106</f>
        <v>0</v>
      </c>
      <c r="G13" s="103">
        <f>+'Π.Ε.2 - W.P.2'!Z106</f>
        <v>0</v>
      </c>
      <c r="H13" s="98">
        <f>+'Π.Ε.2 - W.P.2'!AA106</f>
        <v>0</v>
      </c>
      <c r="I13" s="103">
        <f>+'Π.Ε.2 - W.P.2'!AB106</f>
        <v>0</v>
      </c>
      <c r="J13" s="99">
        <f t="shared" si="0"/>
        <v>0</v>
      </c>
      <c r="K13" s="397"/>
      <c r="L13" s="94"/>
    </row>
    <row r="14" spans="1:12" ht="64.5" customHeight="1" thickTop="1" thickBot="1" x14ac:dyDescent="0.35">
      <c r="A14" s="393"/>
      <c r="B14" s="119" t="str">
        <f>+'ΠΕ &amp; Δράσεις'!B20</f>
        <v>Π.Ε.-2.4</v>
      </c>
      <c r="C14" s="128">
        <f>+'ΠΕ &amp; Δράσεις'!C20</f>
        <v>0</v>
      </c>
      <c r="D14" s="100">
        <f>+'Π.Ε.2 - W.P.2'!AC107+'Π.Ε.2 - W.P.2'!AD107</f>
        <v>0</v>
      </c>
      <c r="E14" s="101">
        <f>+'Π.Ε.2 - W.P.2'!W107+'Π.Ε.2 - W.P.2'!X107</f>
        <v>0</v>
      </c>
      <c r="F14" s="102">
        <f>+'Π.Ε.2 - W.P.2'!Y107</f>
        <v>0</v>
      </c>
      <c r="G14" s="103">
        <f>+'Π.Ε.2 - W.P.2'!Z107</f>
        <v>0</v>
      </c>
      <c r="H14" s="98">
        <f>+'Π.Ε.2 - W.P.2'!AA107</f>
        <v>0</v>
      </c>
      <c r="I14" s="103">
        <f>+'Π.Ε.2 - W.P.2'!AB107</f>
        <v>0</v>
      </c>
      <c r="J14" s="99">
        <f t="shared" si="0"/>
        <v>0</v>
      </c>
      <c r="K14" s="397"/>
      <c r="L14" s="94"/>
    </row>
    <row r="15" spans="1:12" ht="64.5" customHeight="1" thickTop="1" thickBot="1" x14ac:dyDescent="0.35">
      <c r="A15" s="393"/>
      <c r="B15" s="117" t="str">
        <f>+'ΠΕ &amp; Δράσεις'!B21</f>
        <v>Π.Ε.-2.5</v>
      </c>
      <c r="C15" s="128">
        <f>+'ΠΕ &amp; Δράσεις'!C26</f>
        <v>0</v>
      </c>
      <c r="D15" s="100">
        <f>+'Π.Ε.2 - W.P.2'!AC108+'Π.Ε.2 - W.P.2'!AD108</f>
        <v>0</v>
      </c>
      <c r="E15" s="101">
        <f>+'Π.Ε.2 - W.P.2'!W108+'Π.Ε.2 - W.P.2'!X108</f>
        <v>0</v>
      </c>
      <c r="F15" s="102">
        <f>+'Π.Ε.2 - W.P.2'!Y108</f>
        <v>0</v>
      </c>
      <c r="G15" s="103">
        <f>+'Π.Ε.2 - W.P.2'!Z108</f>
        <v>0</v>
      </c>
      <c r="H15" s="98">
        <f>+'Π.Ε.2 - W.P.2'!AA108</f>
        <v>0</v>
      </c>
      <c r="I15" s="103">
        <f>+'Π.Ε.2 - W.P.2'!AB108</f>
        <v>0</v>
      </c>
      <c r="J15" s="99">
        <f t="shared" si="0"/>
        <v>0</v>
      </c>
      <c r="K15" s="397"/>
      <c r="L15" s="94"/>
    </row>
    <row r="16" spans="1:12" ht="64.5" customHeight="1" thickTop="1" thickBot="1" x14ac:dyDescent="0.35">
      <c r="A16" s="394"/>
      <c r="B16" s="117" t="str">
        <f>+'ΠΕ &amp; Δράσεις'!B22</f>
        <v>Π.Ε.-2.6</v>
      </c>
      <c r="C16" s="127">
        <f>+'ΠΕ &amp; Δράσεις'!C22</f>
        <v>0</v>
      </c>
      <c r="D16" s="95">
        <f>+'Π.Ε.2 - W.P.2'!AC109+'Π.Ε.2 - W.P.2'!AD109</f>
        <v>0</v>
      </c>
      <c r="E16" s="96">
        <f>+'Π.Ε.2 - W.P.2'!W109+'Π.Ε.2 - W.P.2'!X109</f>
        <v>0</v>
      </c>
      <c r="F16" s="97">
        <f>+'Π.Ε.2 - W.P.2'!Y109</f>
        <v>0</v>
      </c>
      <c r="G16" s="98">
        <f>+'Π.Ε.2 - W.P.2'!Z109</f>
        <v>0</v>
      </c>
      <c r="H16" s="98">
        <f>+'Π.Ε.2 - W.P.2'!AA109</f>
        <v>0</v>
      </c>
      <c r="I16" s="98">
        <f>+'Π.Ε.2 - W.P.2'!AB109</f>
        <v>0</v>
      </c>
      <c r="J16" s="99">
        <f t="shared" si="0"/>
        <v>0</v>
      </c>
      <c r="K16" s="397"/>
      <c r="L16" s="94"/>
    </row>
    <row r="17" spans="1:12" ht="64.5" customHeight="1" thickTop="1" thickBot="1" x14ac:dyDescent="0.35">
      <c r="A17" s="394"/>
      <c r="B17" s="119" t="str">
        <f>+'ΠΕ &amp; Δράσεις'!B23</f>
        <v>Π.Ε.-2.7</v>
      </c>
      <c r="C17" s="128">
        <f>+'ΠΕ &amp; Δράσεις'!C23</f>
        <v>0</v>
      </c>
      <c r="D17" s="100">
        <f>+'Π.Ε.2 - W.P.2'!AC110+'Π.Ε.2 - W.P.2'!AD110</f>
        <v>0</v>
      </c>
      <c r="E17" s="101">
        <f>+'Π.Ε.2 - W.P.2'!W110+'Π.Ε.2 - W.P.2'!X110</f>
        <v>0</v>
      </c>
      <c r="F17" s="102">
        <f>+'Π.Ε.2 - W.P.2'!Y110</f>
        <v>0</v>
      </c>
      <c r="G17" s="103">
        <f>+'Π.Ε.2 - W.P.2'!Z110</f>
        <v>0</v>
      </c>
      <c r="H17" s="98">
        <f>+'Π.Ε.2 - W.P.2'!AA110</f>
        <v>0</v>
      </c>
      <c r="I17" s="103">
        <f>+'Π.Ε.2 - W.P.2'!AB110</f>
        <v>0</v>
      </c>
      <c r="J17" s="99">
        <f t="shared" si="0"/>
        <v>0</v>
      </c>
      <c r="K17" s="397"/>
      <c r="L17" s="94"/>
    </row>
    <row r="18" spans="1:12" ht="64.5" customHeight="1" thickTop="1" thickBot="1" x14ac:dyDescent="0.35">
      <c r="A18" s="394"/>
      <c r="B18" s="117" t="str">
        <f>+'ΠΕ &amp; Δράσεις'!B24</f>
        <v>Π.Ε.-2.8</v>
      </c>
      <c r="C18" s="128">
        <f>+'ΠΕ &amp; Δράσεις'!C24</f>
        <v>0</v>
      </c>
      <c r="D18" s="100">
        <f>+'Π.Ε.2 - W.P.2'!AC111+'Π.Ε.2 - W.P.2'!AD111</f>
        <v>0</v>
      </c>
      <c r="E18" s="101">
        <f>+'Π.Ε.2 - W.P.2'!W111+'Π.Ε.2 - W.P.2'!X111</f>
        <v>0</v>
      </c>
      <c r="F18" s="102">
        <f>+'Π.Ε.2 - W.P.2'!Y111</f>
        <v>0</v>
      </c>
      <c r="G18" s="103">
        <f>+'Π.Ε.2 - W.P.2'!Z111</f>
        <v>0</v>
      </c>
      <c r="H18" s="98">
        <f>+'Π.Ε.2 - W.P.2'!AA111</f>
        <v>0</v>
      </c>
      <c r="I18" s="103">
        <f>+'Π.Ε.2 - W.P.2'!AB111</f>
        <v>0</v>
      </c>
      <c r="J18" s="99">
        <f t="shared" si="0"/>
        <v>0</v>
      </c>
      <c r="K18" s="397"/>
      <c r="L18" s="94"/>
    </row>
    <row r="19" spans="1:12" ht="64.5" customHeight="1" thickTop="1" thickBot="1" x14ac:dyDescent="0.35">
      <c r="A19" s="394"/>
      <c r="B19" s="119" t="str">
        <f>+'ΠΕ &amp; Δράσεις'!B25</f>
        <v>Π.Ε.-2.9</v>
      </c>
      <c r="C19" s="128">
        <f>+'ΠΕ &amp; Δράσεις'!C25</f>
        <v>0</v>
      </c>
      <c r="D19" s="100">
        <f>+'Π.Ε.2 - W.P.2'!AC112+'Π.Ε.2 - W.P.2'!AD112</f>
        <v>0</v>
      </c>
      <c r="E19" s="101">
        <f>+'Π.Ε.2 - W.P.2'!W112+'Π.Ε.2 - W.P.2'!X112</f>
        <v>0</v>
      </c>
      <c r="F19" s="102">
        <f>+'Π.Ε.2 - W.P.2'!Y112</f>
        <v>0</v>
      </c>
      <c r="G19" s="103">
        <f>+'Π.Ε.2 - W.P.2'!Z112</f>
        <v>0</v>
      </c>
      <c r="H19" s="98">
        <f>+'Π.Ε.2 - W.P.2'!AA112</f>
        <v>0</v>
      </c>
      <c r="I19" s="103">
        <f>+'Π.Ε.2 - W.P.2'!AB112</f>
        <v>0</v>
      </c>
      <c r="J19" s="99">
        <f t="shared" si="0"/>
        <v>0</v>
      </c>
      <c r="K19" s="397"/>
      <c r="L19" s="94"/>
    </row>
    <row r="20" spans="1:12" ht="64.5" customHeight="1" thickTop="1" thickBot="1" x14ac:dyDescent="0.35">
      <c r="A20" s="395"/>
      <c r="B20" s="117" t="str">
        <f>+'ΠΕ &amp; Δράσεις'!B26</f>
        <v>Π.Ε.-2.10</v>
      </c>
      <c r="C20" s="128">
        <f>+'ΠΕ &amp; Δράσεις'!C31</f>
        <v>0</v>
      </c>
      <c r="D20" s="100">
        <f>+'Π.Ε.2 - W.P.2'!AC113+'Π.Ε.2 - W.P.2'!AD113</f>
        <v>0</v>
      </c>
      <c r="E20" s="101">
        <f>+'Π.Ε.2 - W.P.2'!W113+'Π.Ε.2 - W.P.2'!X113</f>
        <v>0</v>
      </c>
      <c r="F20" s="102">
        <f>+'Π.Ε.2 - W.P.2'!Y113</f>
        <v>0</v>
      </c>
      <c r="G20" s="103">
        <f>+'Π.Ε.2 - W.P.2'!Z113</f>
        <v>0</v>
      </c>
      <c r="H20" s="98">
        <f>+'Π.Ε.2 - W.P.2'!AA113</f>
        <v>0</v>
      </c>
      <c r="I20" s="103">
        <f>+'Π.Ε.2 - W.P.2'!AB113</f>
        <v>0</v>
      </c>
      <c r="J20" s="99">
        <f t="shared" si="0"/>
        <v>0</v>
      </c>
      <c r="K20" s="398"/>
      <c r="L20" s="94"/>
    </row>
    <row r="21" spans="1:12" ht="64.5" customHeight="1" thickTop="1" thickBot="1" x14ac:dyDescent="0.35">
      <c r="A21" s="392" t="s">
        <v>54</v>
      </c>
      <c r="B21" s="117" t="str">
        <f>+'ΠΕ &amp; Δράσεις'!B31</f>
        <v>Π.Ε.-3.1</v>
      </c>
      <c r="C21" s="127">
        <f>+'ΠΕ &amp; Δράσεις'!C31</f>
        <v>0</v>
      </c>
      <c r="D21" s="95">
        <f>+'Π.Ε.3 - W.P.3'!AB104+'Π.Ε.3 - W.P.3'!AC104</f>
        <v>0</v>
      </c>
      <c r="E21" s="96">
        <f>+'Π.Ε.3 - W.P.3'!W104+'Π.Ε.3 - W.P.3'!X104</f>
        <v>0</v>
      </c>
      <c r="F21" s="97">
        <f>+'Π.Ε.3 - W.P.3'!Y104</f>
        <v>0</v>
      </c>
      <c r="G21" s="98">
        <f>+'Π.Ε.3 - W.P.3'!Z104</f>
        <v>0</v>
      </c>
      <c r="H21" s="162"/>
      <c r="I21" s="98">
        <f>+'Π.Ε.3 - W.P.3'!AA104</f>
        <v>0</v>
      </c>
      <c r="J21" s="99">
        <f t="shared" si="0"/>
        <v>0</v>
      </c>
      <c r="K21" s="396">
        <f>ROUND(SUM(J21:J25),2)</f>
        <v>0</v>
      </c>
      <c r="L21" s="94"/>
    </row>
    <row r="22" spans="1:12" ht="64.5" customHeight="1" thickTop="1" thickBot="1" x14ac:dyDescent="0.35">
      <c r="A22" s="393"/>
      <c r="B22" s="119" t="str">
        <f>+'ΠΕ &amp; Δράσεις'!B32</f>
        <v>Π.Ε.-3.2</v>
      </c>
      <c r="C22" s="128">
        <f>+'ΠΕ &amp; Δράσεις'!C32</f>
        <v>0</v>
      </c>
      <c r="D22" s="100">
        <f>+'Π.Ε.3 - W.P.3'!AB105+'Π.Ε.3 - W.P.3'!AC105</f>
        <v>0</v>
      </c>
      <c r="E22" s="101">
        <f>+'Π.Ε.3 - W.P.3'!W105+'Π.Ε.3 - W.P.3'!X105</f>
        <v>0</v>
      </c>
      <c r="F22" s="102">
        <f>+'Π.Ε.3 - W.P.3'!Y105</f>
        <v>0</v>
      </c>
      <c r="G22" s="103">
        <f>+'Π.Ε.3 - W.P.3'!Z105</f>
        <v>0</v>
      </c>
      <c r="H22" s="162"/>
      <c r="I22" s="103">
        <f>+'Π.Ε.3 - W.P.3'!AA105</f>
        <v>0</v>
      </c>
      <c r="J22" s="99">
        <f t="shared" si="0"/>
        <v>0</v>
      </c>
      <c r="K22" s="397"/>
      <c r="L22" s="94"/>
    </row>
    <row r="23" spans="1:12" ht="64.5" customHeight="1" thickTop="1" thickBot="1" x14ac:dyDescent="0.35">
      <c r="A23" s="393"/>
      <c r="B23" s="119" t="str">
        <f>+'ΠΕ &amp; Δράσεις'!B33</f>
        <v>Π.Ε.-3.3</v>
      </c>
      <c r="C23" s="128">
        <f>+'ΠΕ &amp; Δράσεις'!C33</f>
        <v>0</v>
      </c>
      <c r="D23" s="100">
        <f>+'Π.Ε.3 - W.P.3'!AB106+'Π.Ε.3 - W.P.3'!AC106</f>
        <v>0</v>
      </c>
      <c r="E23" s="101">
        <f>+'Π.Ε.3 - W.P.3'!W106+'Π.Ε.3 - W.P.3'!X106</f>
        <v>0</v>
      </c>
      <c r="F23" s="102">
        <f>+'Π.Ε.3 - W.P.3'!Y106</f>
        <v>0</v>
      </c>
      <c r="G23" s="103">
        <f>+'Π.Ε.3 - W.P.3'!Z106</f>
        <v>0</v>
      </c>
      <c r="H23" s="162"/>
      <c r="I23" s="103">
        <f>+'Π.Ε.3 - W.P.3'!AA106</f>
        <v>0</v>
      </c>
      <c r="J23" s="99">
        <f t="shared" si="0"/>
        <v>0</v>
      </c>
      <c r="K23" s="397"/>
      <c r="L23" s="94"/>
    </row>
    <row r="24" spans="1:12" ht="64.5" customHeight="1" thickTop="1" thickBot="1" x14ac:dyDescent="0.35">
      <c r="A24" s="393"/>
      <c r="B24" s="119" t="str">
        <f>+'ΠΕ &amp; Δράσεις'!B34</f>
        <v>Π.Ε.-3.4</v>
      </c>
      <c r="C24" s="128">
        <f>+'ΠΕ &amp; Δράσεις'!C34</f>
        <v>0</v>
      </c>
      <c r="D24" s="100">
        <f>+'Π.Ε.3 - W.P.3'!AB107+'Π.Ε.3 - W.P.3'!AC107</f>
        <v>0</v>
      </c>
      <c r="E24" s="101">
        <f>+'Π.Ε.3 - W.P.3'!W107+'Π.Ε.3 - W.P.3'!X107</f>
        <v>0</v>
      </c>
      <c r="F24" s="102">
        <f>+'Π.Ε.3 - W.P.3'!Y107</f>
        <v>0</v>
      </c>
      <c r="G24" s="103">
        <f>+'Π.Ε.3 - W.P.3'!Z107</f>
        <v>0</v>
      </c>
      <c r="H24" s="162"/>
      <c r="I24" s="103">
        <f>+'Π.Ε.3 - W.P.3'!AA107</f>
        <v>0</v>
      </c>
      <c r="J24" s="99">
        <f t="shared" si="0"/>
        <v>0</v>
      </c>
      <c r="K24" s="397"/>
      <c r="L24" s="94"/>
    </row>
    <row r="25" spans="1:12" ht="64.5" customHeight="1" thickTop="1" thickBot="1" x14ac:dyDescent="0.35">
      <c r="A25" s="393"/>
      <c r="B25" s="119" t="str">
        <f>+'ΠΕ &amp; Δράσεις'!B35</f>
        <v>Π.Ε.-3.5</v>
      </c>
      <c r="C25" s="128">
        <f>+'ΠΕ &amp; Δράσεις'!C35</f>
        <v>0</v>
      </c>
      <c r="D25" s="100">
        <f>+'Π.Ε.3 - W.P.3'!AB108+'Π.Ε.3 - W.P.3'!AC108</f>
        <v>0</v>
      </c>
      <c r="E25" s="101">
        <f>+'Π.Ε.3 - W.P.3'!W108+'Π.Ε.3 - W.P.3'!X108</f>
        <v>0</v>
      </c>
      <c r="F25" s="102">
        <f>+'Π.Ε.3 - W.P.3'!Y108</f>
        <v>0</v>
      </c>
      <c r="G25" s="103">
        <f>+'Π.Ε.3 - W.P.3'!Z108</f>
        <v>0</v>
      </c>
      <c r="H25" s="162"/>
      <c r="I25" s="103">
        <f>+'Π.Ε.3 - W.P.3'!AA108</f>
        <v>0</v>
      </c>
      <c r="J25" s="99">
        <f t="shared" si="0"/>
        <v>0</v>
      </c>
      <c r="K25" s="397"/>
      <c r="L25" s="94"/>
    </row>
    <row r="26" spans="1:12" ht="64.5" customHeight="1" thickTop="1" thickBot="1" x14ac:dyDescent="0.35">
      <c r="A26" s="392" t="s">
        <v>85</v>
      </c>
      <c r="B26" s="117" t="str">
        <f>'ΠΕ &amp; Δράσεις'!B40</f>
        <v>Π.Ε.-4.1</v>
      </c>
      <c r="C26" s="127">
        <f>+'ΠΕ &amp; Δράσεις'!C40</f>
        <v>0</v>
      </c>
      <c r="D26" s="95">
        <f>+'Π.Ε.4 - W.P.4'!AB104+'Π.Ε.4 - W.P.4'!AC104</f>
        <v>0</v>
      </c>
      <c r="E26" s="96">
        <f>'Π.Ε.4 - W.P.4'!W104+'Π.Ε.4 - W.P.4'!X104</f>
        <v>0</v>
      </c>
      <c r="F26" s="97">
        <f>'Π.Ε.4 - W.P.4'!Y104</f>
        <v>0</v>
      </c>
      <c r="G26" s="98">
        <f>'Π.Ε.4 - W.P.4'!Z104</f>
        <v>0</v>
      </c>
      <c r="H26" s="162"/>
      <c r="I26" s="98">
        <f>'Π.Ε.4 - W.P.4'!AA104</f>
        <v>0</v>
      </c>
      <c r="J26" s="99">
        <f t="shared" si="0"/>
        <v>0</v>
      </c>
      <c r="K26" s="396">
        <f>ROUND(SUM(J26:J30),2)</f>
        <v>0</v>
      </c>
      <c r="L26" s="94"/>
    </row>
    <row r="27" spans="1:12" ht="64.5" customHeight="1" thickTop="1" thickBot="1" x14ac:dyDescent="0.35">
      <c r="A27" s="393"/>
      <c r="B27" s="117" t="str">
        <f>'ΠΕ &amp; Δράσεις'!B41</f>
        <v>Π.Ε.-4.2</v>
      </c>
      <c r="C27" s="128">
        <f>+'ΠΕ &amp; Δράσεις'!C41</f>
        <v>0</v>
      </c>
      <c r="D27" s="95">
        <f>+'Π.Ε.4 - W.P.4'!AB105+'Π.Ε.4 - W.P.4'!AC105</f>
        <v>0</v>
      </c>
      <c r="E27" s="96">
        <f>'Π.Ε.4 - W.P.4'!W105+'Π.Ε.4 - W.P.4'!X105</f>
        <v>0</v>
      </c>
      <c r="F27" s="97">
        <f>'Π.Ε.4 - W.P.4'!Y105</f>
        <v>0</v>
      </c>
      <c r="G27" s="98">
        <f>'Π.Ε.4 - W.P.4'!Z105</f>
        <v>0</v>
      </c>
      <c r="H27" s="162"/>
      <c r="I27" s="98">
        <f>'Π.Ε.4 - W.P.4'!AA105</f>
        <v>0</v>
      </c>
      <c r="J27" s="99">
        <f t="shared" si="0"/>
        <v>0</v>
      </c>
      <c r="K27" s="397"/>
      <c r="L27" s="94"/>
    </row>
    <row r="28" spans="1:12" ht="64.5" customHeight="1" thickTop="1" thickBot="1" x14ac:dyDescent="0.35">
      <c r="A28" s="393"/>
      <c r="B28" s="117" t="str">
        <f>'ΠΕ &amp; Δράσεις'!B42</f>
        <v>Π.Ε.-4.3</v>
      </c>
      <c r="C28" s="128">
        <f>+'ΠΕ &amp; Δράσεις'!C42</f>
        <v>0</v>
      </c>
      <c r="D28" s="95">
        <f>+'Π.Ε.4 - W.P.4'!AB106+'Π.Ε.4 - W.P.4'!AC106</f>
        <v>0</v>
      </c>
      <c r="E28" s="96">
        <f>'Π.Ε.4 - W.P.4'!W106+'Π.Ε.4 - W.P.4'!X106</f>
        <v>0</v>
      </c>
      <c r="F28" s="97">
        <f>'Π.Ε.4 - W.P.4'!Y106</f>
        <v>0</v>
      </c>
      <c r="G28" s="98">
        <f>'Π.Ε.4 - W.P.4'!Z106</f>
        <v>0</v>
      </c>
      <c r="H28" s="162"/>
      <c r="I28" s="98">
        <f>'Π.Ε.4 - W.P.4'!AA106</f>
        <v>0</v>
      </c>
      <c r="J28" s="99">
        <f t="shared" si="0"/>
        <v>0</v>
      </c>
      <c r="K28" s="397"/>
      <c r="L28" s="94"/>
    </row>
    <row r="29" spans="1:12" ht="64.5" customHeight="1" thickTop="1" thickBot="1" x14ac:dyDescent="0.35">
      <c r="A29" s="393"/>
      <c r="B29" s="117" t="str">
        <f>'ΠΕ &amp; Δράσεις'!B43</f>
        <v>Π.Ε.-4.4</v>
      </c>
      <c r="C29" s="128">
        <f>+'ΠΕ &amp; Δράσεις'!C43</f>
        <v>0</v>
      </c>
      <c r="D29" s="95">
        <f>+'Π.Ε.4 - W.P.4'!AB107+'Π.Ε.4 - W.P.4'!AC107</f>
        <v>0</v>
      </c>
      <c r="E29" s="96">
        <f>'Π.Ε.4 - W.P.4'!W107+'Π.Ε.4 - W.P.4'!X107</f>
        <v>0</v>
      </c>
      <c r="F29" s="97">
        <f>'Π.Ε.4 - W.P.4'!Y107</f>
        <v>0</v>
      </c>
      <c r="G29" s="98">
        <f>'Π.Ε.4 - W.P.4'!Z107</f>
        <v>0</v>
      </c>
      <c r="H29" s="162"/>
      <c r="I29" s="98">
        <f>'Π.Ε.4 - W.P.4'!AA107</f>
        <v>0</v>
      </c>
      <c r="J29" s="99">
        <f t="shared" si="0"/>
        <v>0</v>
      </c>
      <c r="K29" s="397"/>
      <c r="L29" s="94"/>
    </row>
    <row r="30" spans="1:12" ht="64.5" customHeight="1" thickTop="1" thickBot="1" x14ac:dyDescent="0.35">
      <c r="A30" s="393"/>
      <c r="B30" s="117" t="str">
        <f>'ΠΕ &amp; Δράσεις'!B44</f>
        <v>Π.Ε.-4.5</v>
      </c>
      <c r="C30" s="128">
        <f>+'ΠΕ &amp; Δράσεις'!C44</f>
        <v>0</v>
      </c>
      <c r="D30" s="95">
        <f>+'Π.Ε.4 - W.P.4'!AB108+'Π.Ε.4 - W.P.4'!AC108</f>
        <v>0</v>
      </c>
      <c r="E30" s="96">
        <f>'Π.Ε.4 - W.P.4'!W108+'Π.Ε.4 - W.P.4'!X108</f>
        <v>0</v>
      </c>
      <c r="F30" s="97">
        <f>'Π.Ε.4 - W.P.4'!Y108</f>
        <v>0</v>
      </c>
      <c r="G30" s="98">
        <f>'Π.Ε.4 - W.P.4'!Z108</f>
        <v>0</v>
      </c>
      <c r="H30" s="162"/>
      <c r="I30" s="98">
        <f>'Π.Ε.4 - W.P.4'!AA108</f>
        <v>0</v>
      </c>
      <c r="J30" s="99">
        <f t="shared" si="0"/>
        <v>0</v>
      </c>
      <c r="K30" s="397"/>
      <c r="L30" s="94"/>
    </row>
    <row r="31" spans="1:12" ht="64.5" customHeight="1" thickTop="1" thickBot="1" x14ac:dyDescent="0.35">
      <c r="A31" s="121"/>
      <c r="B31" s="381" t="s">
        <v>59</v>
      </c>
      <c r="C31" s="382"/>
      <c r="D31" s="123">
        <f t="shared" ref="D31:I31" si="1">SUM(D6:D30)</f>
        <v>0</v>
      </c>
      <c r="E31" s="122">
        <f t="shared" si="1"/>
        <v>0</v>
      </c>
      <c r="F31" s="124">
        <f t="shared" si="1"/>
        <v>0</v>
      </c>
      <c r="G31" s="125">
        <f t="shared" si="1"/>
        <v>0</v>
      </c>
      <c r="H31" s="125">
        <f t="shared" si="1"/>
        <v>0</v>
      </c>
      <c r="I31" s="125">
        <f t="shared" si="1"/>
        <v>0</v>
      </c>
      <c r="J31" s="126">
        <f>SUM(J6:J30)</f>
        <v>0</v>
      </c>
      <c r="K31" s="163">
        <f>SUM(K6:K30)</f>
        <v>0</v>
      </c>
      <c r="L31" s="94"/>
    </row>
    <row r="32" spans="1:12" ht="36.75" customHeight="1" x14ac:dyDescent="0.3">
      <c r="A32" s="105"/>
      <c r="B32" s="106"/>
      <c r="C32" s="106"/>
      <c r="D32" s="106"/>
      <c r="E32" s="107"/>
      <c r="F32" s="106"/>
      <c r="G32" s="383"/>
      <c r="H32" s="383"/>
      <c r="I32" s="383"/>
      <c r="J32" s="383"/>
      <c r="K32" s="383"/>
      <c r="L32" s="94" t="s">
        <v>9</v>
      </c>
    </row>
    <row r="33" spans="1:12" ht="14.25" customHeight="1" x14ac:dyDescent="0.3">
      <c r="A33" s="105"/>
      <c r="B33" s="106"/>
      <c r="C33" s="107"/>
      <c r="D33" s="106"/>
      <c r="E33" s="383"/>
      <c r="F33" s="383"/>
      <c r="G33" s="383"/>
      <c r="H33" s="383"/>
      <c r="I33" s="108"/>
      <c r="J33" s="108"/>
      <c r="K33" s="109"/>
      <c r="L33" s="94"/>
    </row>
    <row r="34" spans="1:12" ht="14.25" customHeight="1" x14ac:dyDescent="0.3">
      <c r="A34" s="105"/>
      <c r="B34" s="106"/>
      <c r="C34" s="107"/>
      <c r="D34" s="106"/>
      <c r="E34" s="383"/>
      <c r="F34" s="383"/>
      <c r="G34" s="383"/>
      <c r="H34" s="383"/>
      <c r="I34" s="104"/>
      <c r="J34" s="104"/>
      <c r="K34" s="109"/>
      <c r="L34" s="94"/>
    </row>
    <row r="35" spans="1:12" ht="14.4" x14ac:dyDescent="0.3">
      <c r="A35" s="105"/>
      <c r="B35" s="106"/>
      <c r="C35" s="107"/>
      <c r="D35" s="106"/>
      <c r="E35" s="383"/>
      <c r="F35" s="383"/>
      <c r="G35" s="383"/>
      <c r="H35" s="383"/>
      <c r="I35" s="94"/>
      <c r="J35" s="94"/>
      <c r="K35" s="109"/>
      <c r="L35" s="94"/>
    </row>
    <row r="94" spans="11:11" ht="28.5" customHeight="1" x14ac:dyDescent="0.3">
      <c r="K94" s="109" t="s">
        <v>9</v>
      </c>
    </row>
  </sheetData>
  <sheetProtection algorithmName="SHA-512" hashValue="ioHHcfx00CznUlLznxy/vk3sU1iMBtDWKVnKtlTqHDpzR/c1JbuZkkCaMFWY4XJfcGD+laeNN6gXyYruoCOifg==" saltValue="IIPdc8cWZHJZGdfyP/XlaA==" spinCount="100000" sheet="1" selectLockedCells="1"/>
  <mergeCells count="26">
    <mergeCell ref="E33:H33"/>
    <mergeCell ref="E34:H34"/>
    <mergeCell ref="E35:H35"/>
    <mergeCell ref="A6:A10"/>
    <mergeCell ref="D2:J2"/>
    <mergeCell ref="D3:E3"/>
    <mergeCell ref="A2:A5"/>
    <mergeCell ref="B2:B5"/>
    <mergeCell ref="H3:H4"/>
    <mergeCell ref="F3:F4"/>
    <mergeCell ref="A1:K1"/>
    <mergeCell ref="B31:C31"/>
    <mergeCell ref="G32:K32"/>
    <mergeCell ref="D4:E4"/>
    <mergeCell ref="G3:G4"/>
    <mergeCell ref="I3:I4"/>
    <mergeCell ref="J3:J4"/>
    <mergeCell ref="K3:K4"/>
    <mergeCell ref="C2:C5"/>
    <mergeCell ref="A11:A20"/>
    <mergeCell ref="A21:A25"/>
    <mergeCell ref="K6:K10"/>
    <mergeCell ref="K11:K20"/>
    <mergeCell ref="K21:K25"/>
    <mergeCell ref="A26:A30"/>
    <mergeCell ref="K26:K30"/>
  </mergeCells>
  <conditionalFormatting sqref="E33:H35">
    <cfRule type="expression" dxfId="1" priority="1">
      <formula>#REF!="ΠΡΟΣΟΧΗ!!! Το σύνολο των δαπανών που έχει δηλωθεί σε όλα τα Πακέτα Εργασίας ξεπερνούν τις €60.000"</formula>
    </cfRule>
  </conditionalFormatting>
  <conditionalFormatting sqref="G32:K32">
    <cfRule type="expression" dxfId="0" priority="80">
      <formula>#REF!="ΠΡΟΣΟΧΗ!!! Το σύνολο των δαπανών που έχει δηλωθεί σε όλα τα Πακέτα Εργασίας ξεπερνούν τις €60.000"</formula>
    </cfRule>
  </conditionalFormatting>
  <pageMargins left="0.46" right="0.39" top="0.62992125984251968" bottom="0.35" header="0" footer="0"/>
  <pageSetup scale="3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41280-50B5-49E5-A0CA-4D289B4B382D}">
  <sheetPr>
    <pageSetUpPr fitToPage="1"/>
  </sheetPr>
  <dimension ref="A1:J7"/>
  <sheetViews>
    <sheetView showZeros="0" view="pageBreakPreview" zoomScale="70" zoomScaleNormal="100" zoomScaleSheetLayoutView="70" workbookViewId="0">
      <selection activeCell="H16" sqref="H16"/>
    </sheetView>
  </sheetViews>
  <sheetFormatPr defaultColWidth="14.44140625" defaultRowHeight="15" customHeight="1" x14ac:dyDescent="0.3"/>
  <cols>
    <col min="1" max="1" width="22" style="6" customWidth="1"/>
    <col min="2" max="2" width="26.5546875" style="6" customWidth="1"/>
    <col min="3" max="3" width="14.109375" style="6" customWidth="1"/>
    <col min="4" max="4" width="13.44140625" style="6" customWidth="1"/>
    <col min="5" max="7" width="14.88671875" style="6" customWidth="1"/>
    <col min="8" max="8" width="12.88671875" style="6" customWidth="1"/>
    <col min="9" max="9" width="10.6640625" style="6" customWidth="1"/>
    <col min="10" max="10" width="13.5546875" style="6" customWidth="1"/>
    <col min="11" max="16384" width="14.44140625" style="6"/>
  </cols>
  <sheetData>
    <row r="1" spans="1:10" ht="24.6" x14ac:dyDescent="0.3">
      <c r="A1" s="407" t="s">
        <v>109</v>
      </c>
      <c r="B1" s="407"/>
      <c r="C1" s="407"/>
      <c r="D1" s="407"/>
      <c r="E1" s="407"/>
      <c r="F1" s="407"/>
      <c r="G1" s="407"/>
      <c r="H1" s="407"/>
      <c r="I1" s="94"/>
      <c r="J1" s="94"/>
    </row>
    <row r="2" spans="1:10" ht="54.75" customHeight="1" x14ac:dyDescent="0.3">
      <c r="A2" s="406"/>
      <c r="B2" s="180" t="s">
        <v>125</v>
      </c>
      <c r="C2" s="406" t="s">
        <v>227</v>
      </c>
      <c r="D2" s="406" t="s">
        <v>228</v>
      </c>
      <c r="E2" s="406" t="s">
        <v>229</v>
      </c>
      <c r="F2" s="406" t="s">
        <v>230</v>
      </c>
      <c r="G2" s="406" t="s">
        <v>163</v>
      </c>
      <c r="H2" s="406" t="s">
        <v>127</v>
      </c>
      <c r="I2" s="94"/>
      <c r="J2" s="94"/>
    </row>
    <row r="3" spans="1:10" ht="54.75" customHeight="1" x14ac:dyDescent="0.3">
      <c r="A3" s="406"/>
      <c r="B3" s="180" t="s">
        <v>126</v>
      </c>
      <c r="C3" s="406" t="s">
        <v>13</v>
      </c>
      <c r="D3" s="406"/>
      <c r="E3" s="406"/>
      <c r="F3" s="406"/>
      <c r="G3" s="406"/>
      <c r="H3" s="406"/>
      <c r="I3" s="94"/>
      <c r="J3" s="94"/>
    </row>
    <row r="4" spans="1:10" ht="28.5" customHeight="1" x14ac:dyDescent="0.3">
      <c r="A4" s="180" t="s">
        <v>14</v>
      </c>
      <c r="B4" s="182">
        <f>SUMIFS('Π.Ε.1 - W.P.1'!L18:L100,'Π.Ε.1 - W.P.1'!C18:C100,"Φορέας",'Π.Ε.1 - W.P.1'!D18:D100,"A1")+SUMIFS('Π.Ε.1 - W.P.1'!L18:L100,'Π.Ε.1 - W.P.1'!C18:C100,"Φορέας",'Π.Ε.1 - W.P.1'!D18:D100,"A2")+SUMIFS('Π.Ε.2 - W.P.2'!L18:L100,'Π.Ε.2 - W.P.2'!C18:C100,"Φορέας",'Π.Ε.2 - W.P.2'!D18:D100,"A1")+SUMIFS('Π.Ε.2 - W.P.2'!L18:L100,'Π.Ε.2 - W.P.2'!C18:C100,"Φορέας",'Π.Ε.2 - W.P.2'!D18:D100,"A2")+SUMIFS('Π.Ε.3 - W.P.3'!L18:L100,'Π.Ε.3 - W.P.3'!C18:C100,"Φορέας",'Π.Ε.3 - W.P.3'!D18:D100,"A1")+SUMIFS('Π.Ε.3 - W.P.3'!L18:L100,'Π.Ε.3 - W.P.3'!C18:C100,"Φορέας",'Π.Ε.3 - W.P.3'!D18:D100,"A2")+SUMIFS('Π.Ε.4 - W.P.4'!L18:L100,'Π.Ε.4 - W.P.4'!C18:C100,"Φορέας",'Π.Ε.4 - W.P.4'!D18:D100,"A1")+SUMIFS('Π.Ε.4 - W.P.4'!L18:L100,'Π.Ε.4 - W.P.4'!C18:C100,"Φορέας",'Π.Ε.4 - W.P.4'!D18:D100,"A2")</f>
        <v>0</v>
      </c>
      <c r="C4" s="181">
        <f>SUMIFS('Π.Ε.1 - W.P.1'!L18:L100,'Π.Ε.1 - W.P.1'!C18:C100,"Φορέας",'Π.Ε.1 - W.P.1'!D18:D100,"B1")+SUMIFS('Π.Ε.2 - W.P.2'!L17:L100,'Π.Ε.2 - W.P.2'!C17:C100,"Φορέας",'Π.Ε.2 - W.P.2'!D17:D100,"B1")+SUMIFS('Π.Ε.3 - W.P.3'!L18:L100,'Π.Ε.3 - W.P.3'!C18:C100,"Φορέας",'Π.Ε.3 - W.P.3'!D18:D100,"B1")+SUMIFS('Π.Ε.4 - W.P.4'!L18:L100,'Π.Ε.4 - W.P.4'!C18:C100,"Φορέας",'Π.Ε.4 - W.P.4'!D18:D100,"B1")</f>
        <v>0</v>
      </c>
      <c r="D4" s="182">
        <f>SUMIFS('Π.Ε.1 - W.P.1'!L18:L100,'Π.Ε.1 - W.P.1'!C18:C100,"Φορέας",'Π.Ε.1 - W.P.1'!D18:D100,"B2")+SUMIFS('Π.Ε.2 - W.P.2'!L17:L100,'Π.Ε.2 - W.P.2'!C17:C100,"Φορέας",'Π.Ε.2 - W.P.2'!D17:D100,"B2")+SUMIFS('Π.Ε.3 - W.P.3'!L18:L100,'Π.Ε.3 - W.P.3'!C18:C100,"Φορέας",'Π.Ε.3 - W.P.3'!D18:D100,"B2")+SUMIFS('Π.Ε.4 - W.P.4'!L18:L100,'Π.Ε.4 - W.P.4'!C18:C100,"Φορέας",'Π.Ε.4 - W.P.4'!D18:D100,"B2")</f>
        <v>0</v>
      </c>
      <c r="E4" s="182">
        <f>SUMIFS('Π.Ε.2 - W.P.2'!L18:L100,'Π.Ε.2 - W.P.2'!C18:C100,"Φορέας",'Π.Ε.2 - W.P.2'!D18:D100,"C")</f>
        <v>0</v>
      </c>
      <c r="F4" s="182">
        <f>ROUND(SUM(B4:E4)*7%,2)</f>
        <v>0</v>
      </c>
      <c r="G4" s="182">
        <f>SUM(B4:F4)</f>
        <v>0</v>
      </c>
      <c r="H4" s="183" t="str">
        <f>IFERROR(+G4/$G$7,"")</f>
        <v/>
      </c>
      <c r="I4" s="94"/>
      <c r="J4" s="187"/>
    </row>
    <row r="5" spans="1:10" ht="28.5" customHeight="1" x14ac:dyDescent="0.3">
      <c r="A5" s="180" t="s">
        <v>91</v>
      </c>
      <c r="B5" s="182">
        <f>SUMIFS('Π.Ε.1 - W.P.1'!L18:L100,'Π.Ε.1 - W.P.1'!C18:C100,"Εταίρος 1",'Π.Ε.1 - W.P.1'!D18:D100,"A1")+SUMIFS('Π.Ε.1 - W.P.1'!L18:L100,'Π.Ε.1 - W.P.1'!C18:C100,"Εταίρος 1",'Π.Ε.1 - W.P.1'!D18:D100,"A2")+SUMIFS('Π.Ε.2 - W.P.2'!L18:L100,'Π.Ε.2 - W.P.2'!C18:C100,"Εταίρος 1",'Π.Ε.2 - W.P.2'!D18:D100,"A1")+SUMIFS('Π.Ε.2 - W.P.2'!L18:L100,'Π.Ε.2 - W.P.2'!C18:C100,"Εταίρος 1",'Π.Ε.2 - W.P.2'!D18:D100,"A2")+SUMIFS('Π.Ε.3 - W.P.3'!L18:L100,'Π.Ε.3 - W.P.3'!C18:C100,"Εταίρος 1",'Π.Ε.3 - W.P.3'!D18:D100,"A1")+SUMIFS('Π.Ε.3 - W.P.3'!L18:L100,'Π.Ε.3 - W.P.3'!C18:C100,"Εταίρος 1",'Π.Ε.3 - W.P.3'!D18:D100,"A2")+SUMIFS('Π.Ε.4 - W.P.4'!L18:L100,'Π.Ε.4 - W.P.4'!C18:C100,"Εταίρος 1",'Π.Ε.4 - W.P.4'!D18:D100,"A1")+SUMIFS('Π.Ε.4 - W.P.4'!L18:L100,'Π.Ε.4 - W.P.4'!C18:C100,"Εταίρος 1",'Π.Ε.4 - W.P.4'!D18:D100,"A2")</f>
        <v>0</v>
      </c>
      <c r="C5" s="181">
        <f>SUMIFS('Π.Ε.1 - W.P.1'!L18:L100,'Π.Ε.1 - W.P.1'!C18:C100,"Εταίρος 1",'Π.Ε.1 - W.P.1'!D18:D100,"B1")+SUMIFS('Π.Ε.2 - W.P.2'!L17:L100,'Π.Ε.2 - W.P.2'!C17:C100,"Εταίρος 1",'Π.Ε.2 - W.P.2'!D17:D100,"B1")+SUMIFS('Π.Ε.3 - W.P.3'!L18:L100,'Π.Ε.3 - W.P.3'!C18:C100,"Εταίρος 1",'Π.Ε.3 - W.P.3'!D18:D100,"B1")+SUMIFS('Π.Ε.4 - W.P.4'!L18:L100,'Π.Ε.4 - W.P.4'!C18:C100,"Εταίρος 1",'Π.Ε.4 - W.P.4'!D18:D100,"B1")</f>
        <v>0</v>
      </c>
      <c r="D5" s="182">
        <f>SUMIFS('Π.Ε.1 - W.P.1'!L18:L100,'Π.Ε.1 - W.P.1'!C18:C100,"Εταίρος 1",'Π.Ε.1 - W.P.1'!D18:D100,"B2")+SUMIFS('Π.Ε.2 - W.P.2'!L17:L100,'Π.Ε.2 - W.P.2'!C17:C100,"Εταίρος 1",'Π.Ε.2 - W.P.2'!D17:D100,"B2")+SUMIFS('Π.Ε.3 - W.P.3'!L18:L100,'Π.Ε.3 - W.P.3'!C18:C100,"Εταίρος 1",'Π.Ε.3 - W.P.3'!D18:D100,"B2")+SUMIFS('Π.Ε.4 - W.P.4'!L18:L100,'Π.Ε.4 - W.P.4'!C18:C100,"Εταίρος 1",'Π.Ε.4 - W.P.4'!D18:D100,"B2")</f>
        <v>0</v>
      </c>
      <c r="E5" s="182">
        <f>SUMIFS('Π.Ε.2 - W.P.2'!L18:L100,'Π.Ε.2 - W.P.2'!C18:C100,"Εταίρος 1",'Π.Ε.2 - W.P.2'!D18:D100,"C")</f>
        <v>0</v>
      </c>
      <c r="F5" s="182">
        <f>ROUND(SUM(B5:E5)*7%,2)</f>
        <v>0</v>
      </c>
      <c r="G5" s="182">
        <f>SUM(B5:F5)</f>
        <v>0</v>
      </c>
      <c r="H5" s="183" t="str">
        <f t="shared" ref="H5:H6" si="0">IFERROR(+G5/$G$7,"")</f>
        <v/>
      </c>
      <c r="I5" s="94"/>
      <c r="J5" s="94"/>
    </row>
    <row r="6" spans="1:10" ht="28.5" customHeight="1" x14ac:dyDescent="0.3">
      <c r="A6" s="180" t="s">
        <v>92</v>
      </c>
      <c r="B6" s="182">
        <f>SUMIFS('Π.Ε.1 - W.P.1'!L18:L100,'Π.Ε.1 - W.P.1'!C18:C100,"Εταίρος 2",'Π.Ε.1 - W.P.1'!D18:D100,"A1")+SUMIFS('Π.Ε.1 - W.P.1'!L18:L100,'Π.Ε.1 - W.P.1'!C18:C100,"Εταίρος 2",'Π.Ε.1 - W.P.1'!D18:D100,"A2")+SUMIFS('Π.Ε.2 - W.P.2'!L18:L100,'Π.Ε.2 - W.P.2'!C18:C100,"Εταίρος 2",'Π.Ε.2 - W.P.2'!D18:D100,"A1")+SUMIFS('Π.Ε.2 - W.P.2'!L18:L100,'Π.Ε.2 - W.P.2'!C18:C100,"Εταίρος 2",'Π.Ε.2 - W.P.2'!D18:D100,"A2")+SUMIFS('Π.Ε.3 - W.P.3'!L18:L100,'Π.Ε.3 - W.P.3'!C18:C100,"Εταίρος 2",'Π.Ε.3 - W.P.3'!D18:D100,"A1")+SUMIFS('Π.Ε.3 - W.P.3'!L18:L100,'Π.Ε.3 - W.P.3'!C18:C100,"Εταίρος 2",'Π.Ε.3 - W.P.3'!D18:D100,"A2")+SUMIFS('Π.Ε.4 - W.P.4'!L18:L100,'Π.Ε.4 - W.P.4'!C18:C100,"Εταίρος 2",'Π.Ε.4 - W.P.4'!D18:D100,"A1")+SUMIFS('Π.Ε.4 - W.P.4'!L18:L100,'Π.Ε.4 - W.P.4'!C18:C100,"Εταίρος 2",'Π.Ε.4 - W.P.4'!D18:D100,"A2")</f>
        <v>0</v>
      </c>
      <c r="C6" s="181">
        <f>SUMIFS('Π.Ε.1 - W.P.1'!L18:L100,'Π.Ε.1 - W.P.1'!C18:C100,"Εταίρος 2",'Π.Ε.1 - W.P.1'!D18:D100,"B1")+SUMIFS('Π.Ε.2 - W.P.2'!L17:L100,'Π.Ε.2 - W.P.2'!C17:C100,"Εταίρος 2",'Π.Ε.2 - W.P.2'!D17:D100,"B1")+SUMIFS('Π.Ε.3 - W.P.3'!L18:L100,'Π.Ε.3 - W.P.3'!C18:C100,"Εταίρος 2",'Π.Ε.3 - W.P.3'!D18:D100,"B1")+SUMIFS('Π.Ε.4 - W.P.4'!L18:L100,'Π.Ε.4 - W.P.4'!C18:C100,"Εταίρος 2",'Π.Ε.4 - W.P.4'!D18:D100,"B1")</f>
        <v>0</v>
      </c>
      <c r="D6" s="182">
        <f>SUMIFS('Π.Ε.1 - W.P.1'!L18:L100,'Π.Ε.1 - W.P.1'!C18:C100,"Εταίρος 2",'Π.Ε.1 - W.P.1'!D18:D100,"B2")+SUMIFS('Π.Ε.2 - W.P.2'!L17:L100,'Π.Ε.2 - W.P.2'!C17:C100,"Εταίρος 2",'Π.Ε.2 - W.P.2'!D17:D100,"B2")+SUMIFS('Π.Ε.3 - W.P.3'!L18:L100,'Π.Ε.3 - W.P.3'!C18:C100,"Εταίρος 2",'Π.Ε.3 - W.P.3'!D18:D100,"B2")+SUMIFS('Π.Ε.4 - W.P.4'!L18:L100,'Π.Ε.4 - W.P.4'!C18:C100,"Εταίρος 2",'Π.Ε.4 - W.P.4'!D18:D100,"B2")</f>
        <v>0</v>
      </c>
      <c r="E6" s="182">
        <f>SUMIFS('Π.Ε.2 - W.P.2'!L18:L100,'Π.Ε.2 - W.P.2'!C18:C100,"Εταίρος 2",'Π.Ε.2 - W.P.2'!D18:D100,"C")</f>
        <v>0</v>
      </c>
      <c r="F6" s="182">
        <f>ROUND(SUM(B6:E6)*7%,2)</f>
        <v>0</v>
      </c>
      <c r="G6" s="182">
        <f>SUM(B6:F6)</f>
        <v>0</v>
      </c>
      <c r="H6" s="183" t="str">
        <f t="shared" si="0"/>
        <v/>
      </c>
      <c r="I6" s="94"/>
      <c r="J6" s="94"/>
    </row>
    <row r="7" spans="1:10" ht="28.5" customHeight="1" x14ac:dyDescent="0.3">
      <c r="A7" s="180" t="s">
        <v>162</v>
      </c>
      <c r="B7" s="186">
        <f t="shared" ref="B7:H7" si="1">SUM(B4:B6)</f>
        <v>0</v>
      </c>
      <c r="C7" s="184">
        <f t="shared" si="1"/>
        <v>0</v>
      </c>
      <c r="D7" s="184">
        <f t="shared" si="1"/>
        <v>0</v>
      </c>
      <c r="E7" s="184">
        <f t="shared" si="1"/>
        <v>0</v>
      </c>
      <c r="F7" s="184">
        <f t="shared" si="1"/>
        <v>0</v>
      </c>
      <c r="G7" s="184">
        <f t="shared" si="1"/>
        <v>0</v>
      </c>
      <c r="H7" s="185">
        <f t="shared" si="1"/>
        <v>0</v>
      </c>
      <c r="I7" s="94"/>
      <c r="J7" s="94"/>
    </row>
  </sheetData>
  <sheetProtection algorithmName="SHA-512" hashValue="kPvuPpnogRx7XoikiOch5PommpRvJMlnbs4b48iH6Ur/iXWlhOhGq3Uvok4erttWoG/ST/+KoUh7Qymx0IAVxg==" saltValue="LKFAxzFohpTmcJogigF5ng==" spinCount="100000" sheet="1" selectLockedCells="1"/>
  <mergeCells count="8">
    <mergeCell ref="G2:G3"/>
    <mergeCell ref="H2:H3"/>
    <mergeCell ref="A1:H1"/>
    <mergeCell ref="F2:F3"/>
    <mergeCell ref="C2:C3"/>
    <mergeCell ref="D2:D3"/>
    <mergeCell ref="E2:E3"/>
    <mergeCell ref="A2:A3"/>
  </mergeCells>
  <pageMargins left="0.46" right="0.39" top="0.62992125984251968" bottom="0.35" header="0" footer="0"/>
  <pageSetup scale="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Έγγραφο" ma:contentTypeID="0x010100052A2A8E1865F944AC0614D5BED6FEDA" ma:contentTypeVersion="11" ma:contentTypeDescription="Δημιουργία νέου εγγράφου" ma:contentTypeScope="" ma:versionID="94a4be67c0183b0dcde16e527a4a65d8">
  <xsd:schema xmlns:xsd="http://www.w3.org/2001/XMLSchema" xmlns:xs="http://www.w3.org/2001/XMLSchema" xmlns:p="http://schemas.microsoft.com/office/2006/metadata/properties" xmlns:ns2="5fd93c56-92f6-4664-ae60-56f00aeeef27" xmlns:ns3="44df9301-b2fd-4647-802d-180da8d9d6cb" targetNamespace="http://schemas.microsoft.com/office/2006/metadata/properties" ma:root="true" ma:fieldsID="05f0b9735aaeaf8ef769d0381ff20163" ns2:_="" ns3:_="">
    <xsd:import namespace="5fd93c56-92f6-4664-ae60-56f00aeeef27"/>
    <xsd:import namespace="44df9301-b2fd-4647-802d-180da8d9d6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d93c56-92f6-4664-ae60-56f00aeeef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Ετικέτες εικόνας" ma:readOnly="false" ma:fieldId="{5cf76f15-5ced-4ddc-b409-7134ff3c332f}" ma:taxonomyMulti="true" ma:sspId="7356fdab-1bbc-418f-a03f-c248e59d48a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4df9301-b2fd-4647-802d-180da8d9d6c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9bf074d-7432-40ff-a4b4-5403384aa9f4}" ma:internalName="TaxCatchAll" ma:showField="CatchAllData" ma:web="44df9301-b2fd-4647-802d-180da8d9d6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4df9301-b2fd-4647-802d-180da8d9d6cb" xsi:nil="true"/>
    <lcf76f155ced4ddcb4097134ff3c332f xmlns="5fd93c56-92f6-4664-ae60-56f00aeeef2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104355E-350A-438F-A9B7-6A1624FACA31}"/>
</file>

<file path=customXml/itemProps2.xml><?xml version="1.0" encoding="utf-8"?>
<ds:datastoreItem xmlns:ds="http://schemas.openxmlformats.org/officeDocument/2006/customXml" ds:itemID="{CC255BAE-D67D-4F92-ABD8-86F3F2A0EFDF}">
  <ds:schemaRefs>
    <ds:schemaRef ds:uri="http://schemas.microsoft.com/sharepoint/v3/contenttype/forms"/>
  </ds:schemaRefs>
</ds:datastoreItem>
</file>

<file path=customXml/itemProps3.xml><?xml version="1.0" encoding="utf-8"?>
<ds:datastoreItem xmlns:ds="http://schemas.openxmlformats.org/officeDocument/2006/customXml" ds:itemID="{1D3C013A-A4DA-4FFF-9283-AEB38AB733A5}">
  <ds:schemaRefs>
    <ds:schemaRef ds:uri="http://purl.org/dc/dcmitype/"/>
    <ds:schemaRef ds:uri="http://schemas.microsoft.com/office/2006/metadata/properties"/>
    <ds:schemaRef ds:uri="http://schemas.microsoft.com/office/2006/documentManagement/types"/>
    <ds:schemaRef ds:uri="http://www.w3.org/XML/1998/namespace"/>
    <ds:schemaRef ds:uri="http://purl.org/dc/terms/"/>
    <ds:schemaRef ds:uri="b2d74543-a2b4-4589-a54d-14eae0400cd3"/>
    <ds:schemaRef ds:uri="http://purl.org/dc/elements/1.1/"/>
    <ds:schemaRef ds:uri="44df9301-b2fd-4647-802d-180da8d9d6cb"/>
    <ds:schemaRef ds:uri="http://schemas.microsoft.com/office/infopath/2007/PartnerControls"/>
    <ds:schemaRef ds:uri="http://schemas.openxmlformats.org/package/2006/metadata/core-properties"/>
    <ds:schemaRef ds:uri="f5a64e65-5365-4216-94ab-0381cb512775"/>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Προϋπολογισμός_Ανθρώπινα Δικαιώματα_Μεγάλα_Μεσαία Έργα_CSFGreece</dc:title>
  <dc:subject>GR-CIVILSOCIETY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cp:lastPrinted>2026-07-17T12:42:13Z</cp:lastPrinted>
  <dcterms:created xsi:type="dcterms:W3CDTF">2023-01-06T12:35:14Z</dcterms:created>
  <dcterms:modified xsi:type="dcterms:W3CDTF">2026-09-10T14:26:49Z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0x010100052A2A8E1865F944AC0614D5BED6FEDA</vt:lpwstr>
  </property>
  <property fmtid="{D5CDD505-2E9C-101B-9397-08002B2CF9AE}" pid="3" name="MediaServiceImageTags">
    <vt:lpwstr/>
  </property>
  <property fmtid="{D5CDD505-2E9C-101B-9397-08002B2CF9AE}" pid="4" name="Application">
    <vt:lpwstr>GrACE</vt:lpwstr>
  </property>
  <property fmtid="{D5CDD505-2E9C-101B-9397-08002B2CF9AE}" pid="5" name="Funding period">
    <vt:lpwstr>FM 2021-2028</vt:lpwstr>
  </property>
  <property fmtid="{D5CDD505-2E9C-101B-9397-08002B2CF9AE}" pid="6" name="GrACE name">
    <vt:lpwstr>Προϋπολογισμός_Ανθρώπινα Δικαιώματα_Μεγάλα_Μεσαία Έργα_CSFGreece</vt:lpwstr>
  </property>
  <property fmtid="{D5CDD505-2E9C-101B-9397-08002B2CF9AE}" pid="7" name="GrACE context">
    <vt:lpwstr>GR-CIVILSOCIETY</vt:lpwstr>
  </property>
  <property fmtid="{D5CDD505-2E9C-101B-9397-08002B2CF9AE}" pid="8"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9" name="GrACE date/time of download UTC">
    <vt:lpwstr>03-11-2026 02:44:00</vt:lpwstr>
  </property>
  <property fmtid="{D5CDD505-2E9C-101B-9397-08002B2CF9AE}" pid="10" name="GrACE date of creation">
    <vt:lpwstr>10-09-2026</vt:lpwstr>
  </property>
  <property fmtid="{D5CDD505-2E9C-101B-9397-08002B2CF9AE}" pid="11" name="GrACE version number and date">
    <vt:lpwstr>v1.0/10-09-2026</vt:lpwstr>
  </property>
  <property fmtid="{D5CDD505-2E9C-101B-9397-08002B2CF9AE}" pid="12" name="GrACE document classification">
    <vt:lpwstr>8.19.13 Call</vt:lpwstr>
  </property>
  <property fmtid="{D5CDD505-2E9C-101B-9397-08002B2CF9AE}" pid="13" name="GrACE reference ID">
    <vt:lpwstr>65583</vt:lpwstr>
  </property>
</Properties>
</file>